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4-16 mars-3e simple\"/>
    </mc:Choice>
  </mc:AlternateContent>
  <xr:revisionPtr revIDLastSave="0" documentId="13_ncr:1_{C93CBB9F-18AC-43C1-A58F-1435B76E2DA2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96" r:id="rId2"/>
    <sheet name="D3-2" sheetId="97" r:id="rId3"/>
    <sheet name="D3-3" sheetId="109" r:id="rId4"/>
    <sheet name="D4-1" sheetId="104" r:id="rId5"/>
    <sheet name="D4-2" sheetId="105" r:id="rId6"/>
    <sheet name="D4-3" sheetId="111" r:id="rId7"/>
    <sheet name="D4-4" sheetId="112" r:id="rId8"/>
  </sheets>
  <externalReferences>
    <externalReference r:id="rId9"/>
    <externalReference r:id="rId10"/>
    <externalReference r:id="rId11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 localSheetId="7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 localSheetId="7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 localSheetId="7">#REF!</definedName>
    <definedName name="BM_1">#REF!</definedName>
    <definedName name="BM_2" localSheetId="1">#REF!</definedName>
    <definedName name="BM_2" localSheetId="2">#REF!</definedName>
    <definedName name="BM_2" localSheetId="3">#REF!</definedName>
    <definedName name="BM_2" localSheetId="6">#REF!</definedName>
    <definedName name="BM_2" localSheetId="7">#REF!</definedName>
    <definedName name="BM_2">#REF!</definedName>
    <definedName name="CF_1" localSheetId="1">#REF!</definedName>
    <definedName name="CF_1" localSheetId="2">#REF!</definedName>
    <definedName name="CF_1" localSheetId="3">#REF!</definedName>
    <definedName name="CF_1" localSheetId="6">#REF!</definedName>
    <definedName name="CF_1" localSheetId="7">#REF!</definedName>
    <definedName name="CF_1">#REF!</definedName>
    <definedName name="CF_2" localSheetId="1">#REF!</definedName>
    <definedName name="CF_2" localSheetId="2">#REF!</definedName>
    <definedName name="CF_2" localSheetId="3">#REF!</definedName>
    <definedName name="CF_2" localSheetId="6">#REF!</definedName>
    <definedName name="CF_2" localSheetId="7">#REF!</definedName>
    <definedName name="CF_2">#REF!</definedName>
    <definedName name="CM" localSheetId="1">'D3-1'!$A$2</definedName>
    <definedName name="CM" localSheetId="2">'D3-2'!$A$2</definedName>
    <definedName name="CM" localSheetId="3">'D3-3'!$A$2</definedName>
    <definedName name="CM" localSheetId="4">'D4-1'!$A$2</definedName>
    <definedName name="CM" localSheetId="5">'D4-2'!$A$2</definedName>
    <definedName name="CM" localSheetId="6">'D4-3'!$A$2</definedName>
    <definedName name="CM" localSheetId="7">'D4-4'!$A$2</definedName>
    <definedName name="CM">#REF!</definedName>
    <definedName name="CM_1" localSheetId="1">#REF!</definedName>
    <definedName name="CM_1" localSheetId="2">#REF!</definedName>
    <definedName name="CM_1" localSheetId="3">#REF!</definedName>
    <definedName name="CM_1" localSheetId="6">#REF!</definedName>
    <definedName name="CM_1" localSheetId="7">#REF!</definedName>
    <definedName name="CM_1">#REF!</definedName>
    <definedName name="CM_2" localSheetId="1">#REF!</definedName>
    <definedName name="CM_2" localSheetId="2">#REF!</definedName>
    <definedName name="CM_2" localSheetId="3">#REF!</definedName>
    <definedName name="CM_2" localSheetId="6">#REF!</definedName>
    <definedName name="CM_2" localSheetId="7">#REF!</definedName>
    <definedName name="CM_2">#REF!</definedName>
    <definedName name="droite" localSheetId="1">'D3-1'!$O$17:$S$63</definedName>
    <definedName name="droite" localSheetId="2">'D3-2'!$O$17:$S$63</definedName>
    <definedName name="droite" localSheetId="3">'D3-3'!$O$17:$S$63</definedName>
    <definedName name="droite" localSheetId="4">#REF!</definedName>
    <definedName name="droite" localSheetId="5">#REF!</definedName>
    <definedName name="droite" localSheetId="6">#REF!</definedName>
    <definedName name="droite" localSheetId="7">#REF!</definedName>
    <definedName name="droite">#REF!</definedName>
    <definedName name="gauche" localSheetId="1">'D3-1'!$E$17:$I$63</definedName>
    <definedName name="gauche" localSheetId="2">'D3-2'!$E$17:$I$63</definedName>
    <definedName name="gauche" localSheetId="3">'D3-3'!$E$17:$I$63</definedName>
    <definedName name="gauche" localSheetId="4">#REF!</definedName>
    <definedName name="gauche" localSheetId="5">#REF!</definedName>
    <definedName name="gauche" localSheetId="6">#REF!</definedName>
    <definedName name="gauche" localSheetId="7">#REF!</definedName>
    <definedName name="gauche">#REF!</definedName>
    <definedName name="JDF" localSheetId="1">#REF!</definedName>
    <definedName name="JDF" localSheetId="2">#REF!</definedName>
    <definedName name="JDF" localSheetId="3">#REF!</definedName>
    <definedName name="JDF" localSheetId="6">#REF!</definedName>
    <definedName name="JDF" localSheetId="7">#REF!</definedName>
    <definedName name="JDF">#REF!</definedName>
    <definedName name="JF_1" localSheetId="1">#REF!</definedName>
    <definedName name="JF_1" localSheetId="2">#REF!</definedName>
    <definedName name="JF_1" localSheetId="3">#REF!</definedName>
    <definedName name="JF_1" localSheetId="6">#REF!</definedName>
    <definedName name="JF_1" localSheetId="7">#REF!</definedName>
    <definedName name="JF_1">#REF!</definedName>
    <definedName name="JF_2" localSheetId="1">#REF!</definedName>
    <definedName name="JF_2" localSheetId="2">#REF!</definedName>
    <definedName name="JF_2" localSheetId="3">#REF!</definedName>
    <definedName name="JF_2" localSheetId="6">#REF!</definedName>
    <definedName name="JF_2" localSheetId="7">#REF!</definedName>
    <definedName name="JF_2">#REF!</definedName>
    <definedName name="JM_1" localSheetId="1">#REF!</definedName>
    <definedName name="JM_1" localSheetId="2">#REF!</definedName>
    <definedName name="JM_1" localSheetId="3">#REF!</definedName>
    <definedName name="JM_1" localSheetId="6">#REF!</definedName>
    <definedName name="JM_1" localSheetId="7">#REF!</definedName>
    <definedName name="JM_1">#REF!</definedName>
    <definedName name="JM_2" localSheetId="1">#REF!</definedName>
    <definedName name="JM_2" localSheetId="2">#REF!</definedName>
    <definedName name="JM_2" localSheetId="3">#REF!</definedName>
    <definedName name="JM_2" localSheetId="6">#REF!</definedName>
    <definedName name="JM_2" localSheetId="7">#REF!</definedName>
    <definedName name="JM_2">#REF!</definedName>
    <definedName name="NOM_BF1" localSheetId="1">#REF!</definedName>
    <definedName name="NOM_BF1" localSheetId="2">#REF!</definedName>
    <definedName name="NOM_BF1" localSheetId="3">#REF!</definedName>
    <definedName name="NOM_BF1" localSheetId="6">#REF!</definedName>
    <definedName name="NOM_BF1" localSheetId="7">#REF!</definedName>
    <definedName name="NOM_BF1">#REF!</definedName>
    <definedName name="NOM_BF2" localSheetId="1">#REF!</definedName>
    <definedName name="NOM_BF2" localSheetId="2">#REF!</definedName>
    <definedName name="NOM_BF2" localSheetId="3">#REF!</definedName>
    <definedName name="NOM_BF2" localSheetId="6">#REF!</definedName>
    <definedName name="NOM_BF2" localSheetId="7">#REF!</definedName>
    <definedName name="NOM_BF2">#REF!</definedName>
    <definedName name="NOM_BM1" localSheetId="1">#REF!</definedName>
    <definedName name="NOM_BM1" localSheetId="2">#REF!</definedName>
    <definedName name="NOM_BM1" localSheetId="3">#REF!</definedName>
    <definedName name="NOM_BM1" localSheetId="6">#REF!</definedName>
    <definedName name="NOM_BM1" localSheetId="7">#REF!</definedName>
    <definedName name="NOM_BM1">#REF!</definedName>
    <definedName name="NOM_BM2" localSheetId="1">#REF!</definedName>
    <definedName name="NOM_BM2" localSheetId="2">#REF!</definedName>
    <definedName name="NOM_BM2" localSheetId="3">#REF!</definedName>
    <definedName name="NOM_BM2" localSheetId="6">#REF!</definedName>
    <definedName name="NOM_BM2" localSheetId="7">#REF!</definedName>
    <definedName name="NOM_BM2">#REF!</definedName>
    <definedName name="NOM_CF1" localSheetId="1">#REF!</definedName>
    <definedName name="NOM_CF1" localSheetId="2">#REF!</definedName>
    <definedName name="NOM_CF1" localSheetId="3">#REF!</definedName>
    <definedName name="NOM_CF1" localSheetId="6">#REF!</definedName>
    <definedName name="NOM_CF1" localSheetId="7">#REF!</definedName>
    <definedName name="NOM_CF1">#REF!</definedName>
    <definedName name="NOM_CF2" localSheetId="1">#REF!</definedName>
    <definedName name="NOM_CF2" localSheetId="2">#REF!</definedName>
    <definedName name="NOM_CF2" localSheetId="3">#REF!</definedName>
    <definedName name="NOM_CF2" localSheetId="6">#REF!</definedName>
    <definedName name="NOM_CF2" localSheetId="7">#REF!</definedName>
    <definedName name="NOM_CF2">#REF!</definedName>
    <definedName name="NOM_CM1" localSheetId="1">#REF!</definedName>
    <definedName name="NOM_CM1" localSheetId="2">#REF!</definedName>
    <definedName name="NOM_CM1" localSheetId="3">#REF!</definedName>
    <definedName name="NOM_CM1" localSheetId="6">#REF!</definedName>
    <definedName name="NOM_CM1" localSheetId="7">#REF!</definedName>
    <definedName name="NOM_CM1">#REF!</definedName>
    <definedName name="NOM_CM2" localSheetId="1">#REF!</definedName>
    <definedName name="NOM_CM2" localSheetId="2">#REF!</definedName>
    <definedName name="NOM_CM2" localSheetId="3">#REF!</definedName>
    <definedName name="NOM_CM2" localSheetId="6">#REF!</definedName>
    <definedName name="NOM_CM2" localSheetId="7">#REF!</definedName>
    <definedName name="NOM_CM2">#REF!</definedName>
    <definedName name="NOM_JF1" localSheetId="1">#REF!</definedName>
    <definedName name="NOM_JF1" localSheetId="2">#REF!</definedName>
    <definedName name="NOM_JF1" localSheetId="3">#REF!</definedName>
    <definedName name="NOM_JF1" localSheetId="6">#REF!</definedName>
    <definedName name="NOM_JF1" localSheetId="7">#REF!</definedName>
    <definedName name="NOM_JF1">#REF!</definedName>
    <definedName name="NOM_JF2" localSheetId="1">#REF!</definedName>
    <definedName name="NOM_JF2" localSheetId="2">#REF!</definedName>
    <definedName name="NOM_JF2" localSheetId="3">#REF!</definedName>
    <definedName name="NOM_JF2" localSheetId="6">#REF!</definedName>
    <definedName name="NOM_JF2" localSheetId="7">#REF!</definedName>
    <definedName name="NOM_JF2">#REF!</definedName>
    <definedName name="NOM_JM1" localSheetId="1">#REF!</definedName>
    <definedName name="NOM_JM1" localSheetId="2">#REF!</definedName>
    <definedName name="NOM_JM1" localSheetId="3">#REF!</definedName>
    <definedName name="NOM_JM1" localSheetId="6">#REF!</definedName>
    <definedName name="NOM_JM1" localSheetId="7">#REF!</definedName>
    <definedName name="NOM_JM1">#REF!</definedName>
    <definedName name="NOM_JM2" localSheetId="1">#REF!</definedName>
    <definedName name="NOM_JM2" localSheetId="2">#REF!</definedName>
    <definedName name="NOM_JM2" localSheetId="3">#REF!</definedName>
    <definedName name="NOM_JM2" localSheetId="6">#REF!</definedName>
    <definedName name="NOM_JM2" localSheetId="7">#REF!</definedName>
    <definedName name="NOM_JM2">#REF!</definedName>
    <definedName name="titre" localSheetId="1">'D3-1'!$A$9:$S$14</definedName>
    <definedName name="titre" localSheetId="2">'D3-2'!$A$9:$S$14</definedName>
    <definedName name="titre" localSheetId="3">'D3-3'!$A$9:$S$14</definedName>
    <definedName name="titre" localSheetId="4">#REF!</definedName>
    <definedName name="titre" localSheetId="5">#REF!</definedName>
    <definedName name="titre" localSheetId="6">#REF!</definedName>
    <definedName name="titre" localSheetId="7">#REF!</definedName>
    <definedName name="Titre">#REF!</definedName>
    <definedName name="TOURNOI" localSheetId="1">'D3-1'!$A$2</definedName>
    <definedName name="TOURNOI" localSheetId="2">'D3-2'!$A$2</definedName>
    <definedName name="TOURNOI" localSheetId="3">'D3-3'!$A$2</definedName>
    <definedName name="TOURNOI" localSheetId="4">'D4-1'!$A$2</definedName>
    <definedName name="TOURNOI" localSheetId="5">'D4-2'!$A$2</definedName>
    <definedName name="TOURNOI" localSheetId="6">'D4-3'!$A$2</definedName>
    <definedName name="TOURNOI" localSheetId="7">'D4-4'!$A$2</definedName>
    <definedName name="TOURNOI">#REF!</definedName>
    <definedName name="_xlnm.Print_Area" localSheetId="1">'D3-1'!$B$1:$T$63</definedName>
    <definedName name="_xlnm.Print_Area" localSheetId="2">'D3-2'!$B$1:$T$63</definedName>
    <definedName name="_xlnm.Print_Area" localSheetId="3">'D3-3'!$B$1:$T$63</definedName>
    <definedName name="_xlnm.Print_Area" localSheetId="4">'D4-1'!$B$1:$T$55</definedName>
    <definedName name="_xlnm.Print_Area" localSheetId="5">'D4-2'!$B$1:$T$55</definedName>
    <definedName name="_xlnm.Print_Area" localSheetId="6">'D4-3'!$B$1:$T$47</definedName>
    <definedName name="_xlnm.Print_Area" localSheetId="7">'D4-4'!$B$1:$T$47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112" l="1"/>
  <c r="M46" i="112"/>
  <c r="J46" i="112"/>
  <c r="E46" i="112"/>
  <c r="O45" i="112"/>
  <c r="M45" i="112"/>
  <c r="J45" i="112"/>
  <c r="E45" i="112"/>
  <c r="O44" i="112"/>
  <c r="M44" i="112"/>
  <c r="J44" i="112"/>
  <c r="E44" i="112"/>
  <c r="O42" i="112"/>
  <c r="M42" i="112"/>
  <c r="J42" i="112"/>
  <c r="E42" i="112"/>
  <c r="O41" i="112"/>
  <c r="M41" i="112"/>
  <c r="J41" i="112"/>
  <c r="E41" i="112"/>
  <c r="V40" i="112"/>
  <c r="U40" i="112"/>
  <c r="O40" i="112"/>
  <c r="M40" i="112"/>
  <c r="J40" i="112"/>
  <c r="E40" i="112"/>
  <c r="O37" i="112"/>
  <c r="M37" i="112"/>
  <c r="J37" i="112"/>
  <c r="U35" i="112" s="1"/>
  <c r="E37" i="112"/>
  <c r="O36" i="112"/>
  <c r="M36" i="112"/>
  <c r="J36" i="112"/>
  <c r="E36" i="112"/>
  <c r="O35" i="112"/>
  <c r="M35" i="112"/>
  <c r="V35" i="112" s="1"/>
  <c r="J35" i="112"/>
  <c r="E35" i="112"/>
  <c r="O33" i="112"/>
  <c r="M33" i="112"/>
  <c r="J33" i="112"/>
  <c r="E33" i="112"/>
  <c r="O32" i="112"/>
  <c r="M32" i="112"/>
  <c r="J32" i="112"/>
  <c r="E32" i="112"/>
  <c r="O31" i="112"/>
  <c r="M31" i="112"/>
  <c r="J31" i="112"/>
  <c r="U31" i="112" s="1"/>
  <c r="E31" i="112"/>
  <c r="O29" i="112"/>
  <c r="M29" i="112"/>
  <c r="J29" i="112"/>
  <c r="E29" i="112"/>
  <c r="O28" i="112"/>
  <c r="M28" i="112"/>
  <c r="J28" i="112"/>
  <c r="E28" i="112"/>
  <c r="O27" i="112"/>
  <c r="M27" i="112"/>
  <c r="J27" i="112"/>
  <c r="E27" i="112"/>
  <c r="O25" i="112"/>
  <c r="M25" i="112"/>
  <c r="J25" i="112"/>
  <c r="E25" i="112"/>
  <c r="O24" i="112"/>
  <c r="M24" i="112"/>
  <c r="J24" i="112"/>
  <c r="E24" i="112"/>
  <c r="V23" i="112"/>
  <c r="U23" i="112"/>
  <c r="O23" i="112"/>
  <c r="M23" i="112"/>
  <c r="J23" i="112"/>
  <c r="E23" i="112"/>
  <c r="O21" i="112"/>
  <c r="M21" i="112"/>
  <c r="J21" i="112"/>
  <c r="E21" i="112"/>
  <c r="O20" i="112"/>
  <c r="M20" i="112"/>
  <c r="J20" i="112"/>
  <c r="E20" i="112"/>
  <c r="U19" i="112"/>
  <c r="O19" i="112"/>
  <c r="M19" i="112"/>
  <c r="V19" i="112" s="1"/>
  <c r="J19" i="112"/>
  <c r="E19" i="112"/>
  <c r="O17" i="112"/>
  <c r="M17" i="112"/>
  <c r="J17" i="112"/>
  <c r="E17" i="112"/>
  <c r="O16" i="112"/>
  <c r="M16" i="112"/>
  <c r="J16" i="112"/>
  <c r="E16" i="112"/>
  <c r="O15" i="112"/>
  <c r="M15" i="112"/>
  <c r="J15" i="112"/>
  <c r="U15" i="112" s="1"/>
  <c r="E15" i="112"/>
  <c r="S12" i="112"/>
  <c r="S11" i="112"/>
  <c r="A11" i="112"/>
  <c r="S10" i="112"/>
  <c r="A10" i="112"/>
  <c r="S9" i="112"/>
  <c r="A9" i="112"/>
  <c r="B2" i="112"/>
  <c r="A12" i="112" s="1"/>
  <c r="O46" i="111"/>
  <c r="M46" i="111"/>
  <c r="J46" i="111"/>
  <c r="E46" i="111"/>
  <c r="O45" i="111"/>
  <c r="M45" i="111"/>
  <c r="J45" i="111"/>
  <c r="E45" i="111"/>
  <c r="O44" i="111"/>
  <c r="M44" i="111"/>
  <c r="J44" i="111"/>
  <c r="E44" i="111"/>
  <c r="O42" i="111"/>
  <c r="M42" i="111"/>
  <c r="J42" i="111"/>
  <c r="E42" i="111"/>
  <c r="O41" i="111"/>
  <c r="M41" i="111"/>
  <c r="J41" i="111"/>
  <c r="E41" i="111"/>
  <c r="V40" i="111"/>
  <c r="U40" i="111"/>
  <c r="O40" i="111"/>
  <c r="M40" i="111"/>
  <c r="J40" i="111"/>
  <c r="E40" i="111"/>
  <c r="O37" i="111"/>
  <c r="M37" i="111"/>
  <c r="J37" i="111"/>
  <c r="E37" i="111"/>
  <c r="O36" i="111"/>
  <c r="M36" i="111"/>
  <c r="J36" i="111"/>
  <c r="E36" i="111"/>
  <c r="U35" i="111"/>
  <c r="O35" i="111"/>
  <c r="M35" i="111"/>
  <c r="V35" i="111" s="1"/>
  <c r="J35" i="111"/>
  <c r="E35" i="111"/>
  <c r="O33" i="111"/>
  <c r="M33" i="111"/>
  <c r="J33" i="111"/>
  <c r="E33" i="111"/>
  <c r="O32" i="111"/>
  <c r="M32" i="111"/>
  <c r="J32" i="111"/>
  <c r="E32" i="111"/>
  <c r="O31" i="111"/>
  <c r="M31" i="111"/>
  <c r="J31" i="111"/>
  <c r="U31" i="111" s="1"/>
  <c r="E31" i="111"/>
  <c r="O29" i="111"/>
  <c r="M29" i="111"/>
  <c r="J29" i="111"/>
  <c r="E29" i="111"/>
  <c r="O28" i="111"/>
  <c r="M28" i="111"/>
  <c r="V27" i="111" s="1"/>
  <c r="J28" i="111"/>
  <c r="U27" i="111" s="1"/>
  <c r="E28" i="111"/>
  <c r="O27" i="111"/>
  <c r="M27" i="111"/>
  <c r="J27" i="111"/>
  <c r="E27" i="111"/>
  <c r="O25" i="111"/>
  <c r="M25" i="111"/>
  <c r="J25" i="111"/>
  <c r="E25" i="111"/>
  <c r="O24" i="111"/>
  <c r="M24" i="111"/>
  <c r="J24" i="111"/>
  <c r="E24" i="111"/>
  <c r="V23" i="111"/>
  <c r="U23" i="111"/>
  <c r="O23" i="111"/>
  <c r="M23" i="111"/>
  <c r="J23" i="111"/>
  <c r="E23" i="111"/>
  <c r="O21" i="111"/>
  <c r="M21" i="111"/>
  <c r="J21" i="111"/>
  <c r="E21" i="111"/>
  <c r="O20" i="111"/>
  <c r="M20" i="111"/>
  <c r="J20" i="111"/>
  <c r="E20" i="111"/>
  <c r="U19" i="111"/>
  <c r="O19" i="111"/>
  <c r="M19" i="111"/>
  <c r="V19" i="111" s="1"/>
  <c r="J19" i="111"/>
  <c r="E19" i="111"/>
  <c r="O17" i="111"/>
  <c r="M17" i="111"/>
  <c r="J17" i="111"/>
  <c r="E17" i="111"/>
  <c r="O16" i="111"/>
  <c r="M16" i="111"/>
  <c r="J16" i="111"/>
  <c r="E16" i="111"/>
  <c r="O15" i="111"/>
  <c r="M15" i="111"/>
  <c r="J15" i="111"/>
  <c r="U15" i="111" s="1"/>
  <c r="E15" i="111"/>
  <c r="S12" i="111"/>
  <c r="S11" i="111"/>
  <c r="S10" i="111"/>
  <c r="S9" i="111"/>
  <c r="B2" i="111"/>
  <c r="A11" i="111" s="1"/>
  <c r="U44" i="112" l="1"/>
  <c r="V44" i="112"/>
  <c r="V31" i="112"/>
  <c r="U27" i="112"/>
  <c r="V27" i="112"/>
  <c r="V15" i="112"/>
  <c r="U44" i="111"/>
  <c r="V44" i="111"/>
  <c r="V31" i="111"/>
  <c r="V15" i="111"/>
  <c r="A9" i="111"/>
  <c r="A12" i="111"/>
  <c r="A10" i="111"/>
  <c r="O63" i="109" l="1"/>
  <c r="M63" i="109"/>
  <c r="J63" i="109"/>
  <c r="E63" i="109"/>
  <c r="O62" i="109"/>
  <c r="M62" i="109"/>
  <c r="J62" i="109"/>
  <c r="E62" i="109"/>
  <c r="O61" i="109"/>
  <c r="M61" i="109"/>
  <c r="J61" i="109"/>
  <c r="U61" i="109" s="1"/>
  <c r="E61" i="109"/>
  <c r="O59" i="109"/>
  <c r="M59" i="109"/>
  <c r="J59" i="109"/>
  <c r="E59" i="109"/>
  <c r="O58" i="109"/>
  <c r="M58" i="109"/>
  <c r="J58" i="109"/>
  <c r="E58" i="109"/>
  <c r="O57" i="109"/>
  <c r="M57" i="109"/>
  <c r="J57" i="109"/>
  <c r="E57" i="109"/>
  <c r="O55" i="109"/>
  <c r="M55" i="109"/>
  <c r="J55" i="109"/>
  <c r="E55" i="109"/>
  <c r="O54" i="109"/>
  <c r="M54" i="109"/>
  <c r="J54" i="109"/>
  <c r="E54" i="109"/>
  <c r="V53" i="109"/>
  <c r="U53" i="109"/>
  <c r="O53" i="109"/>
  <c r="M53" i="109"/>
  <c r="J53" i="109"/>
  <c r="E53" i="109"/>
  <c r="O51" i="109"/>
  <c r="M51" i="109"/>
  <c r="J51" i="109"/>
  <c r="E51" i="109"/>
  <c r="O50" i="109"/>
  <c r="M50" i="109"/>
  <c r="J50" i="109"/>
  <c r="E50" i="109"/>
  <c r="U49" i="109"/>
  <c r="O49" i="109"/>
  <c r="M49" i="109"/>
  <c r="V49" i="109" s="1"/>
  <c r="J49" i="109"/>
  <c r="E49" i="109"/>
  <c r="O47" i="109"/>
  <c r="M47" i="109"/>
  <c r="J47" i="109"/>
  <c r="E47" i="109"/>
  <c r="O46" i="109"/>
  <c r="M46" i="109"/>
  <c r="J46" i="109"/>
  <c r="E46" i="109"/>
  <c r="O45" i="109"/>
  <c r="M45" i="109"/>
  <c r="J45" i="109"/>
  <c r="U45" i="109" s="1"/>
  <c r="E45" i="109"/>
  <c r="O43" i="109"/>
  <c r="M43" i="109"/>
  <c r="J43" i="109"/>
  <c r="E43" i="109"/>
  <c r="O42" i="109"/>
  <c r="M42" i="109"/>
  <c r="J42" i="109"/>
  <c r="E42" i="109"/>
  <c r="O41" i="109"/>
  <c r="M41" i="109"/>
  <c r="J41" i="109"/>
  <c r="E41" i="109"/>
  <c r="O39" i="109"/>
  <c r="M39" i="109"/>
  <c r="V37" i="109" s="1"/>
  <c r="J39" i="109"/>
  <c r="E39" i="109"/>
  <c r="O38" i="109"/>
  <c r="M38" i="109"/>
  <c r="J38" i="109"/>
  <c r="E38" i="109"/>
  <c r="U37" i="109"/>
  <c r="O37" i="109"/>
  <c r="M37" i="109"/>
  <c r="J37" i="109"/>
  <c r="E37" i="109"/>
  <c r="O35" i="109"/>
  <c r="M35" i="109"/>
  <c r="J35" i="109"/>
  <c r="E35" i="109"/>
  <c r="O34" i="109"/>
  <c r="M34" i="109"/>
  <c r="J34" i="109"/>
  <c r="E34" i="109"/>
  <c r="U33" i="109"/>
  <c r="O33" i="109"/>
  <c r="M33" i="109"/>
  <c r="V33" i="109" s="1"/>
  <c r="J33" i="109"/>
  <c r="E33" i="109"/>
  <c r="O31" i="109"/>
  <c r="M31" i="109"/>
  <c r="J31" i="109"/>
  <c r="E31" i="109"/>
  <c r="O30" i="109"/>
  <c r="M30" i="109"/>
  <c r="J30" i="109"/>
  <c r="E30" i="109"/>
  <c r="O29" i="109"/>
  <c r="M29" i="109"/>
  <c r="J29" i="109"/>
  <c r="U29" i="109" s="1"/>
  <c r="E29" i="109"/>
  <c r="O27" i="109"/>
  <c r="M27" i="109"/>
  <c r="J27" i="109"/>
  <c r="E27" i="109"/>
  <c r="O26" i="109"/>
  <c r="M26" i="109"/>
  <c r="J26" i="109"/>
  <c r="E26" i="109"/>
  <c r="O25" i="109"/>
  <c r="M25" i="109"/>
  <c r="J25" i="109"/>
  <c r="E25" i="109"/>
  <c r="O23" i="109"/>
  <c r="M23" i="109"/>
  <c r="J23" i="109"/>
  <c r="E23" i="109"/>
  <c r="O22" i="109"/>
  <c r="M22" i="109"/>
  <c r="J22" i="109"/>
  <c r="E22" i="109"/>
  <c r="V21" i="109"/>
  <c r="U21" i="109"/>
  <c r="O21" i="109"/>
  <c r="M21" i="109"/>
  <c r="J21" i="109"/>
  <c r="E21" i="109"/>
  <c r="O19" i="109"/>
  <c r="M19" i="109"/>
  <c r="J19" i="109"/>
  <c r="E19" i="109"/>
  <c r="O18" i="109"/>
  <c r="M18" i="109"/>
  <c r="J18" i="109"/>
  <c r="E18" i="109"/>
  <c r="U17" i="109"/>
  <c r="O17" i="109"/>
  <c r="M17" i="109"/>
  <c r="V17" i="109" s="1"/>
  <c r="J17" i="109"/>
  <c r="E17" i="109"/>
  <c r="S14" i="109"/>
  <c r="S13" i="109"/>
  <c r="S12" i="109"/>
  <c r="S11" i="109"/>
  <c r="S10" i="109"/>
  <c r="S9" i="109"/>
  <c r="B2" i="109"/>
  <c r="A13" i="109" s="1"/>
  <c r="V61" i="109" l="1"/>
  <c r="U57" i="109"/>
  <c r="V57" i="109"/>
  <c r="V45" i="109"/>
  <c r="U41" i="109"/>
  <c r="V41" i="109"/>
  <c r="V29" i="109"/>
  <c r="V25" i="109"/>
  <c r="U25" i="109"/>
  <c r="A10" i="109"/>
  <c r="A14" i="109"/>
  <c r="A11" i="109"/>
  <c r="A12" i="109"/>
  <c r="A9" i="109"/>
  <c r="O55" i="105" l="1"/>
  <c r="M55" i="105"/>
  <c r="J55" i="105"/>
  <c r="U53" i="105" s="1"/>
  <c r="E55" i="105"/>
  <c r="O54" i="105"/>
  <c r="M54" i="105"/>
  <c r="J54" i="105"/>
  <c r="E54" i="105"/>
  <c r="V53" i="105"/>
  <c r="O53" i="105"/>
  <c r="M53" i="105"/>
  <c r="J53" i="105"/>
  <c r="E53" i="105"/>
  <c r="O51" i="105"/>
  <c r="M51" i="105"/>
  <c r="J51" i="105"/>
  <c r="U49" i="105" s="1"/>
  <c r="E51" i="105"/>
  <c r="O50" i="105"/>
  <c r="M50" i="105"/>
  <c r="J50" i="105"/>
  <c r="E50" i="105"/>
  <c r="V49" i="105"/>
  <c r="O49" i="105"/>
  <c r="M49" i="105"/>
  <c r="J49" i="105"/>
  <c r="E49" i="105"/>
  <c r="O47" i="105"/>
  <c r="M47" i="105"/>
  <c r="J47" i="105"/>
  <c r="E47" i="105"/>
  <c r="O46" i="105"/>
  <c r="M46" i="105"/>
  <c r="J46" i="105"/>
  <c r="E46" i="105"/>
  <c r="O45" i="105"/>
  <c r="M45" i="105"/>
  <c r="V45" i="105" s="1"/>
  <c r="J45" i="105"/>
  <c r="U45" i="105" s="1"/>
  <c r="E45" i="105"/>
  <c r="O43" i="105"/>
  <c r="M43" i="105"/>
  <c r="J43" i="105"/>
  <c r="E43" i="105"/>
  <c r="O42" i="105"/>
  <c r="M42" i="105"/>
  <c r="J42" i="105"/>
  <c r="E42" i="105"/>
  <c r="O41" i="105"/>
  <c r="M41" i="105"/>
  <c r="J41" i="105"/>
  <c r="E41" i="105"/>
  <c r="O39" i="105"/>
  <c r="M39" i="105"/>
  <c r="J39" i="105"/>
  <c r="E39" i="105"/>
  <c r="O38" i="105"/>
  <c r="M38" i="105"/>
  <c r="J38" i="105"/>
  <c r="E38" i="105"/>
  <c r="V37" i="105"/>
  <c r="O37" i="105"/>
  <c r="M37" i="105"/>
  <c r="J37" i="105"/>
  <c r="U37" i="105" s="1"/>
  <c r="E37" i="105"/>
  <c r="O35" i="105"/>
  <c r="M35" i="105"/>
  <c r="J35" i="105"/>
  <c r="U33" i="105" s="1"/>
  <c r="E35" i="105"/>
  <c r="O34" i="105"/>
  <c r="M34" i="105"/>
  <c r="J34" i="105"/>
  <c r="E34" i="105"/>
  <c r="V33" i="105"/>
  <c r="O33" i="105"/>
  <c r="M33" i="105"/>
  <c r="J33" i="105"/>
  <c r="E33" i="105"/>
  <c r="O31" i="105"/>
  <c r="M31" i="105"/>
  <c r="J31" i="105"/>
  <c r="E31" i="105"/>
  <c r="O30" i="105"/>
  <c r="M30" i="105"/>
  <c r="J30" i="105"/>
  <c r="E30" i="105"/>
  <c r="O29" i="105"/>
  <c r="M29" i="105"/>
  <c r="V29" i="105" s="1"/>
  <c r="J29" i="105"/>
  <c r="U29" i="105" s="1"/>
  <c r="E29" i="105"/>
  <c r="O27" i="105"/>
  <c r="M27" i="105"/>
  <c r="J27" i="105"/>
  <c r="E27" i="105"/>
  <c r="O26" i="105"/>
  <c r="M26" i="105"/>
  <c r="J26" i="105"/>
  <c r="E26" i="105"/>
  <c r="O25" i="105"/>
  <c r="M25" i="105"/>
  <c r="J25" i="105"/>
  <c r="E25" i="105"/>
  <c r="O23" i="105"/>
  <c r="M23" i="105"/>
  <c r="J23" i="105"/>
  <c r="E23" i="105"/>
  <c r="O22" i="105"/>
  <c r="M22" i="105"/>
  <c r="J22" i="105"/>
  <c r="U21" i="105" s="1"/>
  <c r="E22" i="105"/>
  <c r="V21" i="105"/>
  <c r="O21" i="105"/>
  <c r="M21" i="105"/>
  <c r="J21" i="105"/>
  <c r="E21" i="105"/>
  <c r="O19" i="105"/>
  <c r="M19" i="105"/>
  <c r="J19" i="105"/>
  <c r="U17" i="105" s="1"/>
  <c r="E19" i="105"/>
  <c r="O18" i="105"/>
  <c r="M18" i="105"/>
  <c r="J18" i="105"/>
  <c r="E18" i="105"/>
  <c r="V17" i="105"/>
  <c r="O17" i="105"/>
  <c r="M17" i="105"/>
  <c r="J17" i="105"/>
  <c r="E17" i="105"/>
  <c r="S13" i="105"/>
  <c r="S12" i="105"/>
  <c r="S11" i="105"/>
  <c r="S10" i="105"/>
  <c r="S9" i="105"/>
  <c r="B2" i="105"/>
  <c r="A11" i="105" s="1"/>
  <c r="O55" i="104"/>
  <c r="M55" i="104"/>
  <c r="J55" i="104"/>
  <c r="E55" i="104"/>
  <c r="O54" i="104"/>
  <c r="M54" i="104"/>
  <c r="J54" i="104"/>
  <c r="E54" i="104"/>
  <c r="O53" i="104"/>
  <c r="M53" i="104"/>
  <c r="J53" i="104"/>
  <c r="E53" i="104"/>
  <c r="O51" i="104"/>
  <c r="M51" i="104"/>
  <c r="J51" i="104"/>
  <c r="E51" i="104"/>
  <c r="O50" i="104"/>
  <c r="M50" i="104"/>
  <c r="J50" i="104"/>
  <c r="E50" i="104"/>
  <c r="V49" i="104"/>
  <c r="O49" i="104"/>
  <c r="M49" i="104"/>
  <c r="J49" i="104"/>
  <c r="U49" i="104" s="1"/>
  <c r="E49" i="104"/>
  <c r="O47" i="104"/>
  <c r="M47" i="104"/>
  <c r="J47" i="104"/>
  <c r="U45" i="104" s="1"/>
  <c r="E47" i="104"/>
  <c r="O46" i="104"/>
  <c r="M46" i="104"/>
  <c r="J46" i="104"/>
  <c r="E46" i="104"/>
  <c r="V45" i="104"/>
  <c r="O45" i="104"/>
  <c r="M45" i="104"/>
  <c r="J45" i="104"/>
  <c r="E45" i="104"/>
  <c r="O43" i="104"/>
  <c r="M43" i="104"/>
  <c r="J43" i="104"/>
  <c r="E43" i="104"/>
  <c r="O42" i="104"/>
  <c r="M42" i="104"/>
  <c r="J42" i="104"/>
  <c r="E42" i="104"/>
  <c r="O41" i="104"/>
  <c r="M41" i="104"/>
  <c r="V41" i="104" s="1"/>
  <c r="J41" i="104"/>
  <c r="U41" i="104" s="1"/>
  <c r="E41" i="104"/>
  <c r="O39" i="104"/>
  <c r="M39" i="104"/>
  <c r="J39" i="104"/>
  <c r="E39" i="104"/>
  <c r="O38" i="104"/>
  <c r="M38" i="104"/>
  <c r="J38" i="104"/>
  <c r="E38" i="104"/>
  <c r="O37" i="104"/>
  <c r="M37" i="104"/>
  <c r="J37" i="104"/>
  <c r="E37" i="104"/>
  <c r="O35" i="104"/>
  <c r="M35" i="104"/>
  <c r="J35" i="104"/>
  <c r="E35" i="104"/>
  <c r="O34" i="104"/>
  <c r="M34" i="104"/>
  <c r="J34" i="104"/>
  <c r="U33" i="104" s="1"/>
  <c r="E34" i="104"/>
  <c r="V33" i="104"/>
  <c r="O33" i="104"/>
  <c r="M33" i="104"/>
  <c r="J33" i="104"/>
  <c r="E33" i="104"/>
  <c r="O31" i="104"/>
  <c r="M31" i="104"/>
  <c r="J31" i="104"/>
  <c r="E31" i="104"/>
  <c r="O30" i="104"/>
  <c r="M30" i="104"/>
  <c r="J30" i="104"/>
  <c r="E30" i="104"/>
  <c r="V29" i="104"/>
  <c r="U29" i="104"/>
  <c r="O29" i="104"/>
  <c r="M29" i="104"/>
  <c r="J29" i="104"/>
  <c r="E29" i="104"/>
  <c r="O27" i="104"/>
  <c r="M27" i="104"/>
  <c r="J27" i="104"/>
  <c r="E27" i="104"/>
  <c r="O26" i="104"/>
  <c r="M26" i="104"/>
  <c r="J26" i="104"/>
  <c r="E26" i="104"/>
  <c r="O25" i="104"/>
  <c r="M25" i="104"/>
  <c r="V25" i="104" s="1"/>
  <c r="J25" i="104"/>
  <c r="U25" i="104" s="1"/>
  <c r="E25" i="104"/>
  <c r="O23" i="104"/>
  <c r="M23" i="104"/>
  <c r="J23" i="104"/>
  <c r="E23" i="104"/>
  <c r="O22" i="104"/>
  <c r="M22" i="104"/>
  <c r="J22" i="104"/>
  <c r="E22" i="104"/>
  <c r="O21" i="104"/>
  <c r="M21" i="104"/>
  <c r="J21" i="104"/>
  <c r="E21" i="104"/>
  <c r="O19" i="104"/>
  <c r="M19" i="104"/>
  <c r="J19" i="104"/>
  <c r="E19" i="104"/>
  <c r="O18" i="104"/>
  <c r="M18" i="104"/>
  <c r="J18" i="104"/>
  <c r="U17" i="104" s="1"/>
  <c r="E18" i="104"/>
  <c r="V17" i="104"/>
  <c r="O17" i="104"/>
  <c r="M17" i="104"/>
  <c r="J17" i="104"/>
  <c r="E17" i="104"/>
  <c r="S13" i="104"/>
  <c r="S12" i="104"/>
  <c r="S11" i="104"/>
  <c r="S10" i="104"/>
  <c r="S9" i="104"/>
  <c r="B2" i="104"/>
  <c r="A13" i="104" s="1"/>
  <c r="V41" i="105" l="1"/>
  <c r="U41" i="105"/>
  <c r="U25" i="105"/>
  <c r="V25" i="105"/>
  <c r="U53" i="104"/>
  <c r="V53" i="104"/>
  <c r="U37" i="104"/>
  <c r="V37" i="104"/>
  <c r="U21" i="104"/>
  <c r="V21" i="104"/>
  <c r="A12" i="104"/>
  <c r="A12" i="105"/>
  <c r="A9" i="105"/>
  <c r="A13" i="105"/>
  <c r="A10" i="105"/>
  <c r="A10" i="104"/>
  <c r="A11" i="104"/>
  <c r="A9" i="104"/>
  <c r="O63" i="97" l="1"/>
  <c r="M63" i="97"/>
  <c r="J63" i="97"/>
  <c r="E63" i="97"/>
  <c r="O62" i="97"/>
  <c r="M62" i="97"/>
  <c r="J62" i="97"/>
  <c r="E62" i="97"/>
  <c r="O61" i="97"/>
  <c r="M61" i="97"/>
  <c r="J61" i="97"/>
  <c r="E61" i="97"/>
  <c r="O59" i="97"/>
  <c r="M59" i="97"/>
  <c r="J59" i="97"/>
  <c r="E59" i="97"/>
  <c r="O58" i="97"/>
  <c r="M58" i="97"/>
  <c r="J58" i="97"/>
  <c r="E58" i="97"/>
  <c r="V57" i="97"/>
  <c r="U57" i="97"/>
  <c r="O57" i="97"/>
  <c r="M57" i="97"/>
  <c r="J57" i="97"/>
  <c r="E57" i="97"/>
  <c r="O55" i="97"/>
  <c r="M55" i="97"/>
  <c r="J55" i="97"/>
  <c r="E55" i="97"/>
  <c r="O54" i="97"/>
  <c r="M54" i="97"/>
  <c r="J54" i="97"/>
  <c r="E54" i="97"/>
  <c r="U53" i="97"/>
  <c r="O53" i="97"/>
  <c r="M53" i="97"/>
  <c r="V53" i="97" s="1"/>
  <c r="J53" i="97"/>
  <c r="E53" i="97"/>
  <c r="O51" i="97"/>
  <c r="M51" i="97"/>
  <c r="J51" i="97"/>
  <c r="E51" i="97"/>
  <c r="O50" i="97"/>
  <c r="M50" i="97"/>
  <c r="J50" i="97"/>
  <c r="E50" i="97"/>
  <c r="O49" i="97"/>
  <c r="M49" i="97"/>
  <c r="J49" i="97"/>
  <c r="U49" i="97" s="1"/>
  <c r="E49" i="97"/>
  <c r="O47" i="97"/>
  <c r="M47" i="97"/>
  <c r="J47" i="97"/>
  <c r="E47" i="97"/>
  <c r="O46" i="97"/>
  <c r="M46" i="97"/>
  <c r="J46" i="97"/>
  <c r="E46" i="97"/>
  <c r="O45" i="97"/>
  <c r="M45" i="97"/>
  <c r="J45" i="97"/>
  <c r="E45" i="97"/>
  <c r="O43" i="97"/>
  <c r="M43" i="97"/>
  <c r="J43" i="97"/>
  <c r="E43" i="97"/>
  <c r="O42" i="97"/>
  <c r="M42" i="97"/>
  <c r="J42" i="97"/>
  <c r="E42" i="97"/>
  <c r="V41" i="97"/>
  <c r="U41" i="97"/>
  <c r="O41" i="97"/>
  <c r="M41" i="97"/>
  <c r="J41" i="97"/>
  <c r="E41" i="97"/>
  <c r="O39" i="97"/>
  <c r="M39" i="97"/>
  <c r="J39" i="97"/>
  <c r="E39" i="97"/>
  <c r="O38" i="97"/>
  <c r="M38" i="97"/>
  <c r="J38" i="97"/>
  <c r="E38" i="97"/>
  <c r="U37" i="97"/>
  <c r="O37" i="97"/>
  <c r="M37" i="97"/>
  <c r="V37" i="97" s="1"/>
  <c r="J37" i="97"/>
  <c r="E37" i="97"/>
  <c r="O35" i="97"/>
  <c r="M35" i="97"/>
  <c r="J35" i="97"/>
  <c r="E35" i="97"/>
  <c r="O34" i="97"/>
  <c r="M34" i="97"/>
  <c r="V33" i="97" s="1"/>
  <c r="J34" i="97"/>
  <c r="E34" i="97"/>
  <c r="O33" i="97"/>
  <c r="M33" i="97"/>
  <c r="J33" i="97"/>
  <c r="U33" i="97" s="1"/>
  <c r="E33" i="97"/>
  <c r="O31" i="97"/>
  <c r="M31" i="97"/>
  <c r="J31" i="97"/>
  <c r="E31" i="97"/>
  <c r="O30" i="97"/>
  <c r="M30" i="97"/>
  <c r="J30" i="97"/>
  <c r="E30" i="97"/>
  <c r="O29" i="97"/>
  <c r="M29" i="97"/>
  <c r="J29" i="97"/>
  <c r="E29" i="97"/>
  <c r="O27" i="97"/>
  <c r="M27" i="97"/>
  <c r="J27" i="97"/>
  <c r="E27" i="97"/>
  <c r="O26" i="97"/>
  <c r="M26" i="97"/>
  <c r="J26" i="97"/>
  <c r="E26" i="97"/>
  <c r="V25" i="97"/>
  <c r="U25" i="97"/>
  <c r="O25" i="97"/>
  <c r="M25" i="97"/>
  <c r="J25" i="97"/>
  <c r="E25" i="97"/>
  <c r="O23" i="97"/>
  <c r="M23" i="97"/>
  <c r="J23" i="97"/>
  <c r="E23" i="97"/>
  <c r="O22" i="97"/>
  <c r="M22" i="97"/>
  <c r="J22" i="97"/>
  <c r="E22" i="97"/>
  <c r="U21" i="97"/>
  <c r="O21" i="97"/>
  <c r="M21" i="97"/>
  <c r="V21" i="97" s="1"/>
  <c r="J21" i="97"/>
  <c r="E21" i="97"/>
  <c r="O19" i="97"/>
  <c r="M19" i="97"/>
  <c r="J19" i="97"/>
  <c r="E19" i="97"/>
  <c r="O18" i="97"/>
  <c r="M18" i="97"/>
  <c r="V17" i="97" s="1"/>
  <c r="J18" i="97"/>
  <c r="E18" i="97"/>
  <c r="U17" i="97"/>
  <c r="O17" i="97"/>
  <c r="M17" i="97"/>
  <c r="J17" i="97"/>
  <c r="E17" i="97"/>
  <c r="S14" i="97"/>
  <c r="S13" i="97"/>
  <c r="S12" i="97"/>
  <c r="S11" i="97"/>
  <c r="S10" i="97"/>
  <c r="S9" i="97"/>
  <c r="B2" i="97"/>
  <c r="A14" i="97" s="1"/>
  <c r="U61" i="97" l="1"/>
  <c r="V61" i="97"/>
  <c r="V49" i="97"/>
  <c r="U45" i="97"/>
  <c r="V45" i="97"/>
  <c r="U29" i="97"/>
  <c r="V29" i="97"/>
  <c r="A11" i="97"/>
  <c r="A12" i="97"/>
  <c r="A9" i="97"/>
  <c r="A13" i="97"/>
  <c r="A10" i="97"/>
  <c r="O63" i="96"/>
  <c r="M63" i="96"/>
  <c r="J63" i="96"/>
  <c r="E63" i="96"/>
  <c r="O62" i="96"/>
  <c r="M62" i="96"/>
  <c r="J62" i="96"/>
  <c r="E62" i="96"/>
  <c r="O61" i="96"/>
  <c r="M61" i="96"/>
  <c r="V61" i="96" s="1"/>
  <c r="J61" i="96"/>
  <c r="U61" i="96" s="1"/>
  <c r="E61" i="96"/>
  <c r="O59" i="96"/>
  <c r="M59" i="96"/>
  <c r="J59" i="96"/>
  <c r="E59" i="96"/>
  <c r="O58" i="96"/>
  <c r="M58" i="96"/>
  <c r="J58" i="96"/>
  <c r="E58" i="96"/>
  <c r="O57" i="96"/>
  <c r="M57" i="96"/>
  <c r="J57" i="96"/>
  <c r="E57" i="96"/>
  <c r="O55" i="96"/>
  <c r="M55" i="96"/>
  <c r="J55" i="96"/>
  <c r="E55" i="96"/>
  <c r="O54" i="96"/>
  <c r="M54" i="96"/>
  <c r="J54" i="96"/>
  <c r="E54" i="96"/>
  <c r="O53" i="96"/>
  <c r="M53" i="96"/>
  <c r="V53" i="96" s="1"/>
  <c r="J53" i="96"/>
  <c r="E53" i="96"/>
  <c r="O51" i="96"/>
  <c r="M51" i="96"/>
  <c r="J51" i="96"/>
  <c r="E51" i="96"/>
  <c r="O50" i="96"/>
  <c r="M50" i="96"/>
  <c r="J50" i="96"/>
  <c r="E50" i="96"/>
  <c r="O49" i="96"/>
  <c r="M49" i="96"/>
  <c r="J49" i="96"/>
  <c r="U49" i="96" s="1"/>
  <c r="E49" i="96"/>
  <c r="O47" i="96"/>
  <c r="M47" i="96"/>
  <c r="J47" i="96"/>
  <c r="E47" i="96"/>
  <c r="O46" i="96"/>
  <c r="M46" i="96"/>
  <c r="J46" i="96"/>
  <c r="E46" i="96"/>
  <c r="O45" i="96"/>
  <c r="M45" i="96"/>
  <c r="V45" i="96" s="1"/>
  <c r="J45" i="96"/>
  <c r="E45" i="96"/>
  <c r="O43" i="96"/>
  <c r="M43" i="96"/>
  <c r="J43" i="96"/>
  <c r="E43" i="96"/>
  <c r="O42" i="96"/>
  <c r="M42" i="96"/>
  <c r="J42" i="96"/>
  <c r="E42" i="96"/>
  <c r="O41" i="96"/>
  <c r="M41" i="96"/>
  <c r="J41" i="96"/>
  <c r="U41" i="96" s="1"/>
  <c r="E41" i="96"/>
  <c r="O39" i="96"/>
  <c r="M39" i="96"/>
  <c r="J39" i="96"/>
  <c r="E39" i="96"/>
  <c r="O38" i="96"/>
  <c r="M38" i="96"/>
  <c r="J38" i="96"/>
  <c r="E38" i="96"/>
  <c r="O37" i="96"/>
  <c r="M37" i="96"/>
  <c r="V37" i="96" s="1"/>
  <c r="J37" i="96"/>
  <c r="E37" i="96"/>
  <c r="O35" i="96"/>
  <c r="M35" i="96"/>
  <c r="J35" i="96"/>
  <c r="E35" i="96"/>
  <c r="O34" i="96"/>
  <c r="M34" i="96"/>
  <c r="J34" i="96"/>
  <c r="E34" i="96"/>
  <c r="O33" i="96"/>
  <c r="M33" i="96"/>
  <c r="V33" i="96" s="1"/>
  <c r="J33" i="96"/>
  <c r="U33" i="96" s="1"/>
  <c r="E33" i="96"/>
  <c r="O31" i="96"/>
  <c r="M31" i="96"/>
  <c r="J31" i="96"/>
  <c r="E31" i="96"/>
  <c r="O30" i="96"/>
  <c r="M30" i="96"/>
  <c r="J30" i="96"/>
  <c r="E30" i="96"/>
  <c r="O29" i="96"/>
  <c r="M29" i="96"/>
  <c r="J29" i="96"/>
  <c r="E29" i="96"/>
  <c r="O27" i="96"/>
  <c r="M27" i="96"/>
  <c r="J27" i="96"/>
  <c r="E27" i="96"/>
  <c r="O26" i="96"/>
  <c r="M26" i="96"/>
  <c r="J26" i="96"/>
  <c r="E26" i="96"/>
  <c r="O25" i="96"/>
  <c r="M25" i="96"/>
  <c r="J25" i="96"/>
  <c r="U25" i="96" s="1"/>
  <c r="E25" i="96"/>
  <c r="O23" i="96"/>
  <c r="M23" i="96"/>
  <c r="J23" i="96"/>
  <c r="E23" i="96"/>
  <c r="O22" i="96"/>
  <c r="M22" i="96"/>
  <c r="J22" i="96"/>
  <c r="E22" i="96"/>
  <c r="O21" i="96"/>
  <c r="M21" i="96"/>
  <c r="V21" i="96" s="1"/>
  <c r="J21" i="96"/>
  <c r="E21" i="96"/>
  <c r="O19" i="96"/>
  <c r="M19" i="96"/>
  <c r="J19" i="96"/>
  <c r="E19" i="96"/>
  <c r="O18" i="96"/>
  <c r="M18" i="96"/>
  <c r="J18" i="96"/>
  <c r="E18" i="96"/>
  <c r="O17" i="96"/>
  <c r="M17" i="96"/>
  <c r="V17" i="96" s="1"/>
  <c r="J17" i="96"/>
  <c r="U17" i="96" s="1"/>
  <c r="E17" i="96"/>
  <c r="S14" i="96"/>
  <c r="S13" i="96"/>
  <c r="S12" i="96"/>
  <c r="S11" i="96"/>
  <c r="S10" i="96"/>
  <c r="S9" i="96"/>
  <c r="B2" i="96"/>
  <c r="A14" i="96" s="1"/>
  <c r="U57" i="96" l="1"/>
  <c r="V57" i="96"/>
  <c r="U53" i="96"/>
  <c r="V49" i="96"/>
  <c r="U45" i="96"/>
  <c r="V41" i="96"/>
  <c r="U37" i="96"/>
  <c r="U29" i="96"/>
  <c r="V29" i="96"/>
  <c r="V25" i="96"/>
  <c r="U21" i="96"/>
  <c r="A11" i="96"/>
  <c r="A12" i="96"/>
  <c r="A9" i="96"/>
  <c r="A13" i="96"/>
  <c r="A10" i="96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X18" i="5"/>
  <c r="N20" i="5"/>
  <c r="R41" i="5"/>
  <c r="M17" i="5"/>
  <c r="P5" i="5"/>
  <c r="W19" i="5"/>
  <c r="W5" i="5"/>
  <c r="V15" i="5"/>
  <c r="R11" i="5"/>
  <c r="N13" i="5"/>
  <c r="O17" i="5"/>
  <c r="N29" i="5"/>
  <c r="O13" i="5"/>
  <c r="P20" i="5"/>
  <c r="P6" i="5"/>
  <c r="R19" i="5"/>
  <c r="Q40" i="5"/>
  <c r="P24" i="5"/>
  <c r="X7" i="5"/>
  <c r="U16" i="5"/>
  <c r="V8" i="5"/>
  <c r="M4" i="5"/>
  <c r="R3" i="5"/>
  <c r="U22" i="5"/>
  <c r="V16" i="5"/>
  <c r="W7" i="5"/>
  <c r="Y25" i="5"/>
  <c r="W21" i="5"/>
  <c r="N8" i="5"/>
  <c r="Z23" i="5"/>
  <c r="X4" i="5"/>
  <c r="P19" i="5"/>
  <c r="U3" i="5"/>
  <c r="O11" i="5"/>
  <c r="R21" i="5"/>
  <c r="M15" i="5"/>
  <c r="Z28" i="5"/>
  <c r="V23" i="5"/>
  <c r="P3" i="5"/>
  <c r="P11" i="5"/>
  <c r="Q11" i="5"/>
  <c r="W17" i="5"/>
  <c r="Q36" i="5"/>
  <c r="Q26" i="5"/>
  <c r="Q4" i="5"/>
  <c r="U20" i="5"/>
  <c r="X28" i="5"/>
  <c r="N24" i="5"/>
  <c r="Q41" i="5"/>
  <c r="O8" i="5"/>
  <c r="O6" i="5"/>
  <c r="O25" i="5"/>
  <c r="Y21" i="5"/>
  <c r="X30" i="5"/>
  <c r="W12" i="5"/>
  <c r="Y29" i="5"/>
  <c r="U12" i="5"/>
  <c r="V17" i="5"/>
  <c r="U8" i="5"/>
  <c r="Z17" i="5"/>
  <c r="Y3" i="5"/>
  <c r="N26" i="5"/>
  <c r="V18" i="5"/>
  <c r="Y18" i="5"/>
  <c r="M13" i="5"/>
  <c r="O15" i="5"/>
  <c r="U11" i="5"/>
  <c r="Y20" i="5"/>
  <c r="Y17" i="5"/>
  <c r="P7" i="5"/>
  <c r="X16" i="5"/>
  <c r="Y13" i="5"/>
  <c r="U23" i="5"/>
  <c r="M24" i="5"/>
  <c r="P14" i="5"/>
  <c r="Q22" i="5"/>
  <c r="V26" i="5"/>
  <c r="R15" i="5"/>
  <c r="P17" i="5"/>
  <c r="U13" i="5"/>
  <c r="O19" i="5"/>
  <c r="R8" i="5"/>
  <c r="W18" i="5"/>
  <c r="Z22" i="5"/>
  <c r="Y23" i="5"/>
  <c r="V13" i="5"/>
  <c r="N21" i="5"/>
  <c r="M16" i="5"/>
  <c r="P8" i="5"/>
  <c r="Z7" i="5"/>
  <c r="Y6" i="5"/>
  <c r="Q14" i="5"/>
  <c r="Z26" i="5"/>
  <c r="O27" i="5"/>
  <c r="M27" i="5"/>
  <c r="Q21" i="5"/>
  <c r="N5" i="5"/>
  <c r="U21" i="5"/>
  <c r="Y27" i="5"/>
  <c r="P26" i="5"/>
  <c r="Z13" i="5"/>
  <c r="X8" i="5"/>
  <c r="R13" i="5"/>
  <c r="O36" i="5"/>
  <c r="P40" i="5"/>
  <c r="P23" i="5"/>
  <c r="W24" i="5"/>
  <c r="O23" i="5"/>
  <c r="Z25" i="5"/>
  <c r="Q3" i="5"/>
  <c r="W28" i="5"/>
  <c r="Y10" i="5"/>
  <c r="Q19" i="5"/>
  <c r="Q15" i="5"/>
  <c r="Q8" i="5"/>
  <c r="M19" i="5"/>
  <c r="P12" i="5"/>
  <c r="O26" i="5"/>
  <c r="W13" i="5"/>
  <c r="W4" i="5"/>
  <c r="R20" i="5"/>
  <c r="R6" i="5"/>
  <c r="X14" i="5"/>
  <c r="Q27" i="5"/>
  <c r="V22" i="5"/>
  <c r="U28" i="5"/>
  <c r="O30" i="5"/>
  <c r="Y28" i="5"/>
  <c r="P27" i="5"/>
  <c r="M7" i="5"/>
  <c r="N12" i="5"/>
  <c r="W29" i="5"/>
  <c r="R26" i="5"/>
  <c r="V14" i="5"/>
  <c r="Q12" i="5"/>
  <c r="Q6" i="5"/>
  <c r="M37" i="5"/>
  <c r="N41" i="5"/>
  <c r="Z30" i="5"/>
  <c r="V5" i="5"/>
  <c r="U15" i="5"/>
  <c r="M40" i="5"/>
  <c r="V11" i="5"/>
  <c r="W20" i="5"/>
  <c r="Z24" i="5"/>
  <c r="N11" i="5"/>
  <c r="X10" i="5"/>
  <c r="X12" i="5"/>
  <c r="M41" i="5"/>
  <c r="M20" i="5"/>
  <c r="N7" i="5"/>
  <c r="W15" i="5"/>
  <c r="V12" i="5"/>
  <c r="Y30" i="5"/>
  <c r="X19" i="5"/>
  <c r="M26" i="5"/>
  <c r="X22" i="5"/>
  <c r="U14" i="5"/>
  <c r="Y19" i="5"/>
  <c r="Z18" i="5"/>
  <c r="X24" i="5"/>
  <c r="R23" i="5"/>
  <c r="Y16" i="5"/>
  <c r="M29" i="5"/>
  <c r="P10" i="5"/>
  <c r="M18" i="5"/>
  <c r="O14" i="5"/>
  <c r="W6" i="5"/>
  <c r="P18" i="5"/>
  <c r="R18" i="5"/>
  <c r="M21" i="5"/>
  <c r="N4" i="5"/>
  <c r="N3" i="5"/>
  <c r="Y26" i="5"/>
  <c r="U4" i="5"/>
  <c r="Q16" i="5"/>
  <c r="Z15" i="5"/>
  <c r="M22" i="5"/>
  <c r="X29" i="5"/>
  <c r="M36" i="5"/>
  <c r="N16" i="5"/>
  <c r="O16" i="5"/>
  <c r="W16" i="5"/>
  <c r="X23" i="5"/>
  <c r="W22" i="5"/>
  <c r="O24" i="5"/>
  <c r="W8" i="5"/>
  <c r="N14" i="5"/>
  <c r="N18" i="5"/>
  <c r="M28" i="5"/>
  <c r="Z21" i="5"/>
  <c r="X21" i="5"/>
  <c r="W3" i="5"/>
  <c r="Z29" i="5"/>
  <c r="Q28" i="5"/>
  <c r="M3" i="5"/>
  <c r="M5" i="5"/>
  <c r="R10" i="5"/>
  <c r="O4" i="5"/>
  <c r="O3" i="5"/>
  <c r="U5" i="5"/>
  <c r="Y4" i="5"/>
  <c r="O20" i="5"/>
  <c r="N17" i="5"/>
  <c r="O29" i="5"/>
  <c r="Z11" i="5"/>
  <c r="M25" i="5"/>
  <c r="Y11" i="5"/>
  <c r="R16" i="5"/>
  <c r="U27" i="5"/>
  <c r="X25" i="5"/>
  <c r="W10" i="5"/>
  <c r="V7" i="5"/>
  <c r="P13" i="5"/>
  <c r="W27" i="5"/>
  <c r="Z12" i="5"/>
  <c r="O7" i="5"/>
  <c r="Q5" i="5"/>
  <c r="V30" i="5"/>
  <c r="U24" i="5"/>
  <c r="Q13" i="5"/>
  <c r="Z8" i="5"/>
  <c r="N40" i="5"/>
  <c r="V29" i="5"/>
  <c r="V28" i="5"/>
  <c r="R4" i="5"/>
  <c r="R5" i="5"/>
  <c r="X27" i="5"/>
  <c r="P41" i="5"/>
  <c r="U18" i="5"/>
  <c r="O21" i="5"/>
  <c r="O37" i="5"/>
  <c r="V20" i="5"/>
  <c r="Q37" i="5"/>
  <c r="O41" i="5"/>
  <c r="Z14" i="5"/>
  <c r="N15" i="5"/>
  <c r="Q17" i="5"/>
  <c r="O10" i="5"/>
  <c r="P22" i="5"/>
  <c r="Z19" i="5"/>
  <c r="Z16" i="5"/>
  <c r="X17" i="5"/>
  <c r="Z6" i="5"/>
  <c r="Z10" i="5"/>
  <c r="W14" i="5"/>
  <c r="Q23" i="5"/>
  <c r="Y15" i="5"/>
  <c r="Q10" i="5"/>
  <c r="M14" i="5"/>
  <c r="O5" i="5"/>
  <c r="Y24" i="5"/>
  <c r="V24" i="5"/>
  <c r="P28" i="5"/>
  <c r="P25" i="5"/>
  <c r="R17" i="5"/>
  <c r="P37" i="5"/>
  <c r="P4" i="5"/>
  <c r="N19" i="5"/>
  <c r="U26" i="5"/>
  <c r="N36" i="5"/>
  <c r="O18" i="5"/>
  <c r="U30" i="5"/>
  <c r="M23" i="5"/>
  <c r="R29" i="5"/>
  <c r="V10" i="5"/>
  <c r="Q18" i="5"/>
  <c r="M10" i="5"/>
  <c r="P15" i="5"/>
  <c r="O22" i="5"/>
  <c r="R40" i="5"/>
  <c r="X15" i="5"/>
  <c r="M6" i="5"/>
  <c r="N37" i="5"/>
  <c r="Y22" i="5"/>
  <c r="Z4" i="5"/>
  <c r="Q30" i="5"/>
  <c r="X13" i="5"/>
  <c r="V3" i="5"/>
  <c r="N22" i="5"/>
  <c r="N23" i="5"/>
  <c r="X20" i="5"/>
  <c r="N28" i="5"/>
  <c r="U25" i="5"/>
  <c r="Z5" i="5"/>
  <c r="M8" i="5"/>
  <c r="M11" i="5"/>
  <c r="X6" i="5"/>
  <c r="U19" i="5"/>
  <c r="Y5" i="5"/>
  <c r="R37" i="5"/>
  <c r="Y8" i="5"/>
  <c r="O12" i="5"/>
  <c r="R27" i="5"/>
  <c r="O40" i="5"/>
  <c r="U7" i="5"/>
  <c r="R7" i="5"/>
  <c r="N25" i="5"/>
  <c r="N6" i="5"/>
  <c r="Z20" i="5"/>
  <c r="Q25" i="5"/>
  <c r="W30" i="5"/>
  <c r="Q24" i="5"/>
  <c r="R12" i="5"/>
  <c r="V4" i="5"/>
  <c r="Q29" i="5"/>
  <c r="V25" i="5"/>
  <c r="Q7" i="5"/>
  <c r="R24" i="5"/>
  <c r="X3" i="5"/>
  <c r="W23" i="5"/>
  <c r="R14" i="5"/>
  <c r="U10" i="5"/>
  <c r="Z27" i="5"/>
  <c r="Z3" i="5"/>
  <c r="U17" i="5"/>
  <c r="Y14" i="5"/>
  <c r="N10" i="5"/>
  <c r="V6" i="5"/>
  <c r="N27" i="5"/>
  <c r="Y12" i="5"/>
  <c r="R22" i="5"/>
  <c r="U6" i="5"/>
  <c r="U29" i="5"/>
  <c r="O28" i="5"/>
  <c r="R25" i="5"/>
  <c r="R36" i="5"/>
  <c r="V19" i="5"/>
  <c r="P21" i="5"/>
  <c r="M12" i="5"/>
  <c r="V27" i="5"/>
  <c r="W26" i="5"/>
  <c r="X26" i="5"/>
  <c r="W11" i="5"/>
  <c r="X11" i="5"/>
  <c r="W25" i="5"/>
  <c r="Y7" i="5"/>
  <c r="X5" i="5"/>
  <c r="P29" i="5"/>
  <c r="Q20" i="5"/>
  <c r="P16" i="5"/>
  <c r="V21" i="5"/>
  <c r="R28" i="5"/>
  <c r="P36" i="5"/>
  <c r="AH21" i="5" l="1"/>
  <c r="AE23" i="5"/>
  <c r="AC20" i="5"/>
  <c r="AI20" i="5" s="1"/>
  <c r="AJ20" i="5" s="1"/>
  <c r="AA20" i="5"/>
  <c r="AB20" i="5" s="1"/>
  <c r="AC12" i="5"/>
  <c r="AI12" i="5" s="1"/>
  <c r="AJ12" i="5" s="1"/>
  <c r="AA12" i="5"/>
  <c r="AB12" i="5" s="1"/>
  <c r="P34" i="5"/>
  <c r="AD15" i="5"/>
  <c r="R42" i="5"/>
  <c r="AF16" i="5"/>
  <c r="N33" i="5"/>
  <c r="AF21" i="5"/>
  <c r="AE4" i="5"/>
  <c r="M38" i="5"/>
  <c r="AF28" i="5"/>
  <c r="S7" i="5"/>
  <c r="T7" i="5" s="1"/>
  <c r="S26" i="5"/>
  <c r="T26" i="5" s="1"/>
  <c r="S29" i="5"/>
  <c r="T29" i="5" s="1"/>
  <c r="AG13" i="5"/>
  <c r="AD22" i="5"/>
  <c r="AH22" i="5"/>
  <c r="S22" i="5"/>
  <c r="T22" i="5" s="1"/>
  <c r="AF7" i="5"/>
  <c r="AA5" i="5"/>
  <c r="AB5" i="5" s="1"/>
  <c r="AC5" i="5"/>
  <c r="AI5" i="5" s="1"/>
  <c r="AJ5" i="5" s="1"/>
  <c r="AA25" i="5"/>
  <c r="AB25" i="5" s="1"/>
  <c r="AC25" i="5"/>
  <c r="AI25" i="5" s="1"/>
  <c r="AJ25" i="5" s="1"/>
  <c r="AD23" i="5"/>
  <c r="S23" i="5"/>
  <c r="T23" i="5" s="1"/>
  <c r="AG25" i="5"/>
  <c r="S11" i="5"/>
  <c r="T11" i="5" s="1"/>
  <c r="AE13" i="5"/>
  <c r="AG14" i="5"/>
  <c r="AG20" i="5"/>
  <c r="AD10" i="5"/>
  <c r="AE5" i="5"/>
  <c r="O42" i="5"/>
  <c r="AD16" i="5"/>
  <c r="AF29" i="5"/>
  <c r="AH10" i="5"/>
  <c r="P42" i="5"/>
  <c r="AD5" i="5"/>
  <c r="Q42" i="5"/>
  <c r="Q34" i="5"/>
  <c r="AC29" i="5"/>
  <c r="AI29" i="5" s="1"/>
  <c r="AJ29" i="5" s="1"/>
  <c r="AA29" i="5"/>
  <c r="AB29" i="5" s="1"/>
  <c r="AF11" i="5"/>
  <c r="AE28" i="5"/>
  <c r="AC4" i="5"/>
  <c r="AI4" i="5" s="1"/>
  <c r="AJ4" i="5" s="1"/>
  <c r="AA4" i="5"/>
  <c r="AB4" i="5" s="1"/>
  <c r="AE29" i="5"/>
  <c r="AF26" i="5"/>
  <c r="N42" i="5"/>
  <c r="AH6" i="5"/>
  <c r="R33" i="5"/>
  <c r="N34" i="5"/>
  <c r="AF15" i="5"/>
  <c r="AD30" i="5"/>
  <c r="AH28" i="5"/>
  <c r="S20" i="5"/>
  <c r="T20" i="5" s="1"/>
  <c r="S21" i="5"/>
  <c r="T21" i="5" s="1"/>
  <c r="AE27" i="5"/>
  <c r="AE14" i="5"/>
  <c r="AC22" i="5"/>
  <c r="AI22" i="5" s="1"/>
  <c r="AJ22" i="5" s="1"/>
  <c r="AA22" i="5"/>
  <c r="AB22" i="5" s="1"/>
  <c r="AE19" i="5"/>
  <c r="AH12" i="5"/>
  <c r="AD29" i="5"/>
  <c r="AC14" i="5"/>
  <c r="AI14" i="5" s="1"/>
  <c r="AJ14" i="5" s="1"/>
  <c r="AA14" i="5"/>
  <c r="AB14" i="5" s="1"/>
  <c r="AD11" i="5"/>
  <c r="AE18" i="5"/>
  <c r="Q33" i="5"/>
  <c r="S25" i="5"/>
  <c r="T25" i="5" s="1"/>
  <c r="AE3" i="5"/>
  <c r="AE31" i="5" s="1"/>
  <c r="W31" i="5"/>
  <c r="AH26" i="5"/>
  <c r="AG26" i="5"/>
  <c r="Z31" i="5"/>
  <c r="AH3" i="5"/>
  <c r="AH31" i="5" s="1"/>
  <c r="AH4" i="5"/>
  <c r="AE17" i="5"/>
  <c r="AH25" i="5"/>
  <c r="AG16" i="5"/>
  <c r="AH29" i="5"/>
  <c r="AH15" i="5"/>
  <c r="AD14" i="5"/>
  <c r="S6" i="5"/>
  <c r="T6" i="5" s="1"/>
  <c r="S14" i="5"/>
  <c r="T14" i="5" s="1"/>
  <c r="AH19" i="5"/>
  <c r="O34" i="5"/>
  <c r="AH27" i="5"/>
  <c r="AG10" i="5"/>
  <c r="AE26" i="5"/>
  <c r="AG17" i="5"/>
  <c r="AD20" i="5"/>
  <c r="R34" i="5"/>
  <c r="AA26" i="5"/>
  <c r="AB26" i="5" s="1"/>
  <c r="AC26" i="5"/>
  <c r="AI26" i="5" s="1"/>
  <c r="AJ26" i="5" s="1"/>
  <c r="AC19" i="5"/>
  <c r="AI19" i="5" s="1"/>
  <c r="AJ19" i="5" s="1"/>
  <c r="AA19" i="5"/>
  <c r="AB19" i="5" s="1"/>
  <c r="AG29" i="5"/>
  <c r="AF10" i="5"/>
  <c r="AF24" i="5"/>
  <c r="AG21" i="5"/>
  <c r="AH17" i="5"/>
  <c r="AC3" i="5"/>
  <c r="AA3" i="5"/>
  <c r="U31" i="5"/>
  <c r="AF18" i="5"/>
  <c r="S24" i="5"/>
  <c r="T24" i="5" s="1"/>
  <c r="AF12" i="5"/>
  <c r="S30" i="5"/>
  <c r="T30" i="5" s="1"/>
  <c r="AC27" i="5"/>
  <c r="AI27" i="5" s="1"/>
  <c r="AJ27" i="5" s="1"/>
  <c r="AA27" i="5"/>
  <c r="AB27" i="5" s="1"/>
  <c r="AD17" i="5"/>
  <c r="AC16" i="5"/>
  <c r="AI16" i="5" s="1"/>
  <c r="AJ16" i="5" s="1"/>
  <c r="AA16" i="5"/>
  <c r="AB16" i="5" s="1"/>
  <c r="S28" i="5"/>
  <c r="T28" i="5" s="1"/>
  <c r="AF23" i="5"/>
  <c r="AC7" i="5"/>
  <c r="AI7" i="5" s="1"/>
  <c r="AJ7" i="5" s="1"/>
  <c r="AA7" i="5"/>
  <c r="AB7" i="5" s="1"/>
  <c r="S12" i="5"/>
  <c r="T12" i="5" s="1"/>
  <c r="AC17" i="5"/>
  <c r="AI17" i="5" s="1"/>
  <c r="AJ17" i="5" s="1"/>
  <c r="AA17" i="5"/>
  <c r="AB17" i="5" s="1"/>
  <c r="AF4" i="5"/>
  <c r="AE10" i="5"/>
  <c r="AA10" i="5"/>
  <c r="AB10" i="5" s="1"/>
  <c r="AC10" i="5"/>
  <c r="AI10" i="5" s="1"/>
  <c r="AJ10" i="5" s="1"/>
  <c r="AC18" i="5"/>
  <c r="AI18" i="5" s="1"/>
  <c r="AJ18" i="5" s="1"/>
  <c r="AA18" i="5"/>
  <c r="AB18" i="5" s="1"/>
  <c r="AD21" i="5"/>
  <c r="AF22" i="5"/>
  <c r="AD12" i="5"/>
  <c r="AG6" i="5"/>
  <c r="AF19" i="5"/>
  <c r="AE11" i="5"/>
  <c r="AE6" i="5"/>
  <c r="S4" i="5"/>
  <c r="T4" i="5" s="1"/>
  <c r="AD6" i="5"/>
  <c r="AH18" i="5"/>
  <c r="AG22" i="5"/>
  <c r="AC28" i="5"/>
  <c r="AI28" i="5" s="1"/>
  <c r="AJ28" i="5" s="1"/>
  <c r="AA28" i="5"/>
  <c r="AB28" i="5" s="1"/>
  <c r="AD26" i="5"/>
  <c r="Y31" i="5"/>
  <c r="AG3" i="5"/>
  <c r="AG31" i="5" s="1"/>
  <c r="AG7" i="5"/>
  <c r="AC30" i="5"/>
  <c r="AI30" i="5" s="1"/>
  <c r="AJ30" i="5" s="1"/>
  <c r="AA30" i="5"/>
  <c r="AB30" i="5" s="1"/>
  <c r="AH7" i="5"/>
  <c r="AF27" i="5"/>
  <c r="AH11" i="5"/>
  <c r="AG28" i="5"/>
  <c r="AE30" i="5"/>
  <c r="AF14" i="5"/>
  <c r="S19" i="5"/>
  <c r="T19" i="5" s="1"/>
  <c r="AD13" i="5"/>
  <c r="S8" i="5"/>
  <c r="T8" i="5" s="1"/>
  <c r="P33" i="5"/>
  <c r="AE12" i="5"/>
  <c r="AD4" i="5"/>
  <c r="AF6" i="5"/>
  <c r="R38" i="5"/>
  <c r="AE16" i="5"/>
  <c r="AD7" i="5"/>
  <c r="AE15" i="5"/>
  <c r="AH5" i="5"/>
  <c r="AA24" i="5"/>
  <c r="AB24" i="5" s="1"/>
  <c r="AC24" i="5"/>
  <c r="AI24" i="5" s="1"/>
  <c r="AJ24" i="5" s="1"/>
  <c r="AH16" i="5"/>
  <c r="AC23" i="5"/>
  <c r="AI23" i="5" s="1"/>
  <c r="AJ23" i="5" s="1"/>
  <c r="AA23" i="5"/>
  <c r="AB23" i="5" s="1"/>
  <c r="S16" i="5"/>
  <c r="T16" i="5" s="1"/>
  <c r="AD8" i="5"/>
  <c r="AE20" i="5"/>
  <c r="S13" i="5"/>
  <c r="T13" i="5" s="1"/>
  <c r="P38" i="5"/>
  <c r="S27" i="5"/>
  <c r="T27" i="5" s="1"/>
  <c r="AD18" i="5"/>
  <c r="AE8" i="5"/>
  <c r="AC6" i="5"/>
  <c r="AI6" i="5" s="1"/>
  <c r="AJ6" i="5" s="1"/>
  <c r="AA6" i="5"/>
  <c r="AB6" i="5" s="1"/>
  <c r="AH8" i="5"/>
  <c r="AG11" i="5"/>
  <c r="AC15" i="5"/>
  <c r="AI15" i="5" s="1"/>
  <c r="AJ15" i="5" s="1"/>
  <c r="AA15" i="5"/>
  <c r="AB15" i="5" s="1"/>
  <c r="AF5" i="5"/>
  <c r="AG18" i="5"/>
  <c r="N38" i="5"/>
  <c r="AH20" i="5"/>
  <c r="AD19" i="5"/>
  <c r="AF13" i="5"/>
  <c r="S10" i="5"/>
  <c r="T10" i="5" s="1"/>
  <c r="S15" i="5"/>
  <c r="T15" i="5" s="1"/>
  <c r="AF25" i="5"/>
  <c r="AA13" i="5"/>
  <c r="AB13" i="5" s="1"/>
  <c r="AC13" i="5"/>
  <c r="AI13" i="5" s="1"/>
  <c r="AJ13" i="5" s="1"/>
  <c r="X31" i="5"/>
  <c r="AF3" i="5"/>
  <c r="AF31" i="5" s="1"/>
  <c r="AG23" i="5"/>
  <c r="AD27" i="5"/>
  <c r="AG4" i="5"/>
  <c r="AG24" i="5"/>
  <c r="M42" i="5"/>
  <c r="V31" i="5"/>
  <c r="AD3" i="5"/>
  <c r="AD31" i="5" s="1"/>
  <c r="AE22" i="5"/>
  <c r="AF17" i="5"/>
  <c r="S17" i="5"/>
  <c r="T17" i="5" s="1"/>
  <c r="AC11" i="5"/>
  <c r="AI11" i="5" s="1"/>
  <c r="AJ11" i="5" s="1"/>
  <c r="AA11" i="5"/>
  <c r="AB11" i="5" s="1"/>
  <c r="Q38" i="5"/>
  <c r="M34" i="5"/>
  <c r="S34" i="5" s="1"/>
  <c r="S5" i="5"/>
  <c r="T5" i="5" s="1"/>
  <c r="O38" i="5"/>
  <c r="AH30" i="5"/>
  <c r="AD24" i="5"/>
  <c r="AG5" i="5"/>
  <c r="O33" i="5"/>
  <c r="AG19" i="5"/>
  <c r="AG27" i="5"/>
  <c r="AA8" i="5"/>
  <c r="AB8" i="5" s="1"/>
  <c r="AC8" i="5"/>
  <c r="AI8" i="5" s="1"/>
  <c r="AJ8" i="5" s="1"/>
  <c r="AD28" i="5"/>
  <c r="AE7" i="5"/>
  <c r="AH14" i="5"/>
  <c r="AF8" i="5"/>
  <c r="AH23" i="5"/>
  <c r="AE21" i="5"/>
  <c r="AD25" i="5"/>
  <c r="AH13" i="5"/>
  <c r="AF20" i="5"/>
  <c r="AE24" i="5"/>
  <c r="AE25" i="5"/>
  <c r="AC21" i="5"/>
  <c r="AI21" i="5" s="1"/>
  <c r="AJ21" i="5" s="1"/>
  <c r="AA21" i="5"/>
  <c r="AB21" i="5" s="1"/>
  <c r="AG30" i="5"/>
  <c r="AH24" i="5"/>
  <c r="AG12" i="5"/>
  <c r="AG8" i="5"/>
  <c r="S18" i="5"/>
  <c r="T18" i="5" s="1"/>
  <c r="S3" i="5"/>
  <c r="M33" i="5"/>
  <c r="S33" i="5" s="1"/>
  <c r="AF30" i="5"/>
  <c r="AG15" i="5"/>
  <c r="AB9" i="5" l="1"/>
  <c r="AA31" i="5"/>
  <c r="AB3" i="5"/>
  <c r="T3" i="5"/>
  <c r="T9" i="5"/>
  <c r="AC31" i="5"/>
  <c r="AI3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<sst xmlns="http://schemas.openxmlformats.org/spreadsheetml/2006/main" count="368" uniqueCount="202">
  <si>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</si>
  <si>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</si>
  <si>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</si>
  <si>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</si>
  <si>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</si>
  <si>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</si>
  <si>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</si>
  <si>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</si>
  <si>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</si>
  <si>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</si>
  <si>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</si>
  <si>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</si>
  <si>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</si>
  <si>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</si>
  <si>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</si>
  <si>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</si>
  <si>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</si>
  <si>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</si>
  <si>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</si>
  <si>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</si>
  <si>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</si>
  <si>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</si>
  <si>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</si>
  <si>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</si>
  <si>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</si>
  <si>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</si>
  <si>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</si>
  <si>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</si>
  <si>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</si>
  <si>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</si>
  <si>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</si>
  <si>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</si>
  <si>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</si>
  <si>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</si>
  <si>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</si>
  <si>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</si>
  <si>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</si>
  <si>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</si>
  <si>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</si>
  <si>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</si>
  <si>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</si>
  <si>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</si>
  <si>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</si>
  <si>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</si>
  <si>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</si>
  <si>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</si>
  <si>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</si>
  <si>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</si>
  <si>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</si>
  <si>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</si>
  <si>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</si>
  <si>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</si>
  <si>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</si>
  <si>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</si>
  <si>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</si>
  <si>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</si>
  <si>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</si>
  <si>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</si>
  <si>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</si>
  <si>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</si>
  <si>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</si>
  <si>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</si>
  <si>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</si>
  <si>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</si>
  <si>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</si>
  <si>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</si>
  <si>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</si>
  <si>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</si>
  <si>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</si>
  <si>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</si>
  <si>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</si>
  <si>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</si>
  <si>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</si>
  <si>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</si>
  <si>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</si>
  <si>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</si>
  <si>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</si>
  <si>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</si>
  <si>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</si>
  <si>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</si>
  <si>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</si>
  <si>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</si>
  <si>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</si>
  <si>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</si>
  <si>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</si>
  <si>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</si>
  <si>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</si>
  <si>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</si>
  <si>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</si>
  <si>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</si>
  <si>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</si>
  <si>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</si>
  <si>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</si>
  <si>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</si>
  <si>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</si>
  <si>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</si>
  <si>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</si>
  <si>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</si>
  <si>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</si>
  <si>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</si>
  <si>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</si>
  <si>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</si>
  <si>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</si>
  <si>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</si>
  <si>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</si>
  <si>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</si>
  <si>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</si>
  <si>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</si>
  <si>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</si>
  <si>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</si>
  <si>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</si>
  <si>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</si>
  <si>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</si>
  <si>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</si>
  <si>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</si>
  <si>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</si>
  <si>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</si>
  <si>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</si>
  <si>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</si>
  <si>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</si>
  <si>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</si>
  <si>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</si>
  <si>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</si>
  <si>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</si>
  <si>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</si>
  <si>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</si>
  <si>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</si>
  <si>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</si>
  <si>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</si>
  <si>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</si>
  <si>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</si>
  <si>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</si>
  <si>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</si>
  <si>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</si>
  <si>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</si>
  <si>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</si>
  <si>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</si>
  <si>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</si>
  <si>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</si>
  <si>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Cadet D3-1</t>
  </si>
  <si>
    <t>Simple Masc. Cadet D3-2</t>
  </si>
  <si>
    <t>Simple Masc. Cadet D4-1</t>
  </si>
  <si>
    <t>Simple Masc. Cadet D4-2</t>
  </si>
  <si>
    <t>Simple Masc. Cadet D4-3</t>
  </si>
  <si>
    <t>Simple Masc. Cadet D3-3</t>
  </si>
  <si>
    <t>supplémentaire de 11 points</t>
  </si>
  <si>
    <t xml:space="preserve">      Joueurs ou équipes                   D3     Pointage: 51-48-45-42-39-36</t>
  </si>
  <si>
    <t>Manu Audet</t>
  </si>
  <si>
    <t>Lorik Chouinard</t>
  </si>
  <si>
    <t>Xavier Dubuc</t>
  </si>
  <si>
    <t>Anthony Lebrun</t>
  </si>
  <si>
    <t>Antonin Karsenti</t>
  </si>
  <si>
    <t>Ézéchyel Dubé-Crête</t>
  </si>
  <si>
    <t>Vincent Blackburn</t>
  </si>
  <si>
    <t>Francis Boisvert</t>
  </si>
  <si>
    <t>William Pinsonneault-Boisvert</t>
  </si>
  <si>
    <t>Luka Salgado Pilarski</t>
  </si>
  <si>
    <t>Mathys Lachance</t>
  </si>
  <si>
    <t>Simon Joly</t>
  </si>
  <si>
    <t>Eli Bégin</t>
  </si>
  <si>
    <t>Zachary Ruel</t>
  </si>
  <si>
    <t>Charles Thibault</t>
  </si>
  <si>
    <t>Benjamin Deschênes</t>
  </si>
  <si>
    <t>Viktor Papillon</t>
  </si>
  <si>
    <t>Jacob St-Pierre</t>
  </si>
  <si>
    <t>Arnaud Cliche</t>
  </si>
  <si>
    <t>Thomas Prévost</t>
  </si>
  <si>
    <t>Arthur Aiello</t>
  </si>
  <si>
    <t>Charles-Antoine Goyette</t>
  </si>
  <si>
    <t xml:space="preserve">      Joueurs ou équipes                  D3    Pointage: 60-57-54-51-48-45</t>
  </si>
  <si>
    <t>Alan Atsushi Kawabata</t>
  </si>
  <si>
    <t>Christophe L'Huillier</t>
  </si>
  <si>
    <t>Bastien Lamothe-Roy</t>
  </si>
  <si>
    <t>Lorick Breton</t>
  </si>
  <si>
    <t>Loic Fillion</t>
  </si>
  <si>
    <t>Adam Demirtas</t>
  </si>
  <si>
    <t>8h45</t>
  </si>
  <si>
    <t>Flavio Matias Lamontagne-V.</t>
  </si>
  <si>
    <t>Caleb Carrier</t>
  </si>
  <si>
    <t>Mathéo Carrière</t>
  </si>
  <si>
    <t xml:space="preserve">      Joueurs ou équipes                  D4        Pointage: 30-29-28-27-26</t>
  </si>
  <si>
    <t xml:space="preserve">      Joueurs ou équipes                  D4        Pointage: 28-27-26-25-24</t>
  </si>
  <si>
    <t>Simple Masc. Cadet D4-4</t>
  </si>
  <si>
    <t>Tristan Veillette Noiseux</t>
  </si>
  <si>
    <t>Sém. Sherbrooke</t>
  </si>
  <si>
    <t>Terrain # 1 &amp; 2</t>
  </si>
  <si>
    <t>Terrain # 3 &amp; 2</t>
  </si>
  <si>
    <t>Terrain # 6</t>
  </si>
  <si>
    <t xml:space="preserve">Terrain # 7  </t>
  </si>
  <si>
    <t>Terrain # 10 &amp; 9</t>
  </si>
  <si>
    <t>Terrain # 4 &amp; 5</t>
  </si>
  <si>
    <t>Joueurs ou équipes                         D3    Pointage: 42-40-38-36-34-32</t>
  </si>
  <si>
    <t xml:space="preserve">Terrain # 8   </t>
  </si>
  <si>
    <t>3e</t>
  </si>
  <si>
    <t>4e</t>
  </si>
  <si>
    <t>1er</t>
  </si>
  <si>
    <t>2e</t>
  </si>
  <si>
    <t>Joueurs ou équipes                         D4                Pointage: 26-25-24-23</t>
  </si>
  <si>
    <t>Maël Tremblay Benoit</t>
  </si>
  <si>
    <t>Joueurs ou équipes                         D4                 Pointage: 24-23-22-21</t>
  </si>
  <si>
    <t>Louan Smith-Robert</t>
  </si>
  <si>
    <t>Bryan Esteban Leal Blais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</si>
</sst>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9" borderId="25" xfId="1" applyFont="1" applyFill="1" applyBorder="1" applyAlignment="1" applyProtection="1">
      <alignment horizontal="left" vertical="center" shrinkToFit="1"/>
      <protection locked="0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4" borderId="29" xfId="1" applyFont="1" applyFill="1" applyBorder="1" applyAlignment="1" applyProtection="1">
      <alignment horizontal="left" vertical="center" shrinkToFit="1"/>
      <protection locked="0"/>
    </xf>
    <xf numFmtId="0" fontId="20" fillId="4" borderId="30" xfId="1" applyFont="1" applyFill="1" applyBorder="1" applyAlignment="1" applyProtection="1">
      <alignment horizontal="left" vertical="center" shrinkToFit="1"/>
      <protection locked="0"/>
    </xf>
    <xf numFmtId="0" fontId="20" fillId="7" borderId="2" xfId="1" applyFont="1" applyFill="1" applyBorder="1" applyAlignment="1">
      <alignment horizontal="center" vertical="center" shrinkToFit="1"/>
    </xf>
    <xf numFmtId="0" fontId="20" fillId="0" borderId="23" xfId="1" applyFont="1" applyBorder="1" applyAlignment="1">
      <alignment horizontal="center" vertical="center" shrinkToFit="1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277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1-Section%20Estrie\2024-25\3-18%20janvier-2e%20simple\1-Tournoi%204-5-6-7-1.xlsx" TargetMode="External"/><Relationship Id="rId1" Type="http://schemas.openxmlformats.org/officeDocument/2006/relationships/externalLinkPath" Target="file:///C:\Users\bloui\OneDrive%20-%20CSRS\Documents\1-Section%20Estrie\2024-25\3-18%20janvier-2e%20simple\1-Tournoi%204-5-6-7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1-Section%20Estrie\2024-25\5-23%20mars-2e%20double\1-Tournoi%204-5-6-7-1.xlsx" TargetMode="External"/><Relationship Id="rId1" Type="http://schemas.openxmlformats.org/officeDocument/2006/relationships/externalLinkPath" Target="file:///C:\Users\bloui\OneDrive%20-%20CSRS\Documents\1-Section%20Estrie\2024-25\5-23%20mars-2e%20double\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G4"/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G5"/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G6"/>
          <cell r="H6" t="str">
            <v>C</v>
          </cell>
          <cell r="I6" t="str">
            <v>Escale</v>
          </cell>
          <cell r="J6" t="str">
            <v>ESCALE</v>
          </cell>
        </row>
        <row r="7">
          <cell r="G7"/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G8"/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G9"/>
          <cell r="H9" t="str">
            <v>E</v>
          </cell>
          <cell r="I9"/>
          <cell r="J9"/>
        </row>
        <row r="10">
          <cell r="G10"/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G11"/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G12"/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G13"/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G14"/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G15"/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G16"/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G17"/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G18"/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G19"/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G20"/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G21"/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G22"/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G23"/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G24"/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G25"/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G26"/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G27"/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G28"/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G29"/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G30"/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12" t="s">
        <v>10</v>
      </c>
      <c r="N1" s="112"/>
      <c r="O1" s="112"/>
      <c r="P1" s="112"/>
      <c r="Q1" s="112"/>
      <c r="R1" s="112"/>
      <c r="S1" s="112"/>
      <c r="T1" s="112"/>
      <c r="U1" s="113" t="s">
        <v>11</v>
      </c>
      <c r="V1" s="114"/>
      <c r="W1" s="114"/>
      <c r="X1" s="114"/>
      <c r="Y1" s="114"/>
      <c r="Z1" s="114"/>
      <c r="AA1" s="114"/>
      <c r="AB1" s="114"/>
      <c r="AC1" s="115" t="s">
        <v>12</v>
      </c>
      <c r="AD1" s="116"/>
      <c r="AE1" s="116"/>
      <c r="AF1" s="116"/>
      <c r="AG1" s="116"/>
      <c r="AH1" s="116"/>
      <c r="AI1" s="116"/>
      <c r="AJ1" s="116"/>
    </row>
    <row r="2" spans="2:36" x14ac:dyDescent="0.25">
      <c r="B2" s="9" t="s">
        <v>13</v>
      </c>
      <c r="C2" s="110" t="s">
        <v>14</v>
      </c>
      <c r="D2" s="110"/>
      <c r="E2" s="110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10" t="s">
        <v>24</v>
      </c>
      <c r="D3" s="110"/>
      <c r="E3" s="110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10" t="s">
        <v>28</v>
      </c>
      <c r="D4" s="110"/>
      <c r="E4" s="110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10" t="s">
        <v>32</v>
      </c>
      <c r="D5" s="110"/>
      <c r="E5" s="110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10" t="s">
        <v>36</v>
      </c>
      <c r="D6" s="110"/>
      <c r="E6" s="110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10" t="s">
        <v>41</v>
      </c>
      <c r="D7" s="110"/>
      <c r="E7" s="110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10" t="s">
        <v>46</v>
      </c>
      <c r="D8" s="110"/>
      <c r="E8" s="110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10" t="s">
        <v>51</v>
      </c>
      <c r="D9" s="110"/>
      <c r="E9" s="110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10" t="s">
        <v>54</v>
      </c>
      <c r="D10" s="110"/>
      <c r="E10" s="110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10" t="s">
        <v>59</v>
      </c>
      <c r="D11" s="110"/>
      <c r="E11" s="110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10" t="s">
        <v>64</v>
      </c>
      <c r="D12" s="110"/>
      <c r="E12" s="110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10" t="s">
        <v>68</v>
      </c>
      <c r="D13" s="110"/>
      <c r="E13" s="110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1" t="s">
        <v>73</v>
      </c>
      <c r="D14" s="111"/>
      <c r="E14" s="111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10" t="s">
        <v>78</v>
      </c>
      <c r="D15" s="110"/>
      <c r="E15" s="110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07"/>
      <c r="D16" s="107"/>
      <c r="E16" s="107"/>
      <c r="F16" s="107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07" t="s">
        <v>85</v>
      </c>
      <c r="D17" s="107"/>
      <c r="E17" s="107"/>
      <c r="F17" s="107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107" t="s">
        <v>90</v>
      </c>
      <c r="D18" s="107"/>
      <c r="E18" s="107"/>
      <c r="F18" s="107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08"/>
      <c r="D19" s="108"/>
      <c r="E19" s="108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08"/>
      <c r="D24" s="108"/>
      <c r="E24" s="108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08"/>
      <c r="D26" s="108"/>
      <c r="E26" s="108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08"/>
      <c r="D27" s="108"/>
      <c r="E27" s="108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08"/>
      <c r="D29" s="108"/>
      <c r="E29" s="108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08"/>
      <c r="D30" s="108"/>
      <c r="E30" s="108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9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9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9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9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9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9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05"/>
      <c r="J63" s="105"/>
      <c r="K63" s="105"/>
      <c r="L63" s="105"/>
    </row>
    <row r="64" spans="8:12" x14ac:dyDescent="0.2">
      <c r="H64" s="5"/>
      <c r="I64" s="105"/>
      <c r="J64" s="105"/>
      <c r="K64" s="105"/>
      <c r="L64" s="105"/>
    </row>
    <row r="65" spans="8:12" x14ac:dyDescent="0.2">
      <c r="H65" s="5"/>
      <c r="I65" s="105"/>
      <c r="J65" s="105"/>
      <c r="K65" s="105"/>
      <c r="L65" s="105"/>
    </row>
    <row r="66" spans="8:12" x14ac:dyDescent="0.2">
      <c r="H66" s="5"/>
      <c r="I66" s="105"/>
      <c r="J66" s="105"/>
      <c r="K66" s="105"/>
      <c r="L66" s="105"/>
    </row>
    <row r="67" spans="8:12" x14ac:dyDescent="0.2">
      <c r="H67" s="5"/>
      <c r="I67" s="105"/>
      <c r="J67" s="105"/>
      <c r="K67" s="105"/>
      <c r="L67" s="105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276" priority="6">
      <formula>$G3="x"</formula>
    </cfRule>
  </conditionalFormatting>
  <conditionalFormatting sqref="J48">
    <cfRule type="expression" dxfId="275" priority="3">
      <formula>$G48="x"</formula>
    </cfRule>
  </conditionalFormatting>
  <conditionalFormatting sqref="M3:T30">
    <cfRule type="expression" dxfId="274" priority="9" stopIfTrue="1">
      <formula>$L3=1</formula>
    </cfRule>
  </conditionalFormatting>
  <conditionalFormatting sqref="P48">
    <cfRule type="expression" dxfId="273" priority="1">
      <formula>$G48="x"</formula>
    </cfRule>
    <cfRule type="expression" dxfId="272" priority="2" stopIfTrue="1">
      <formula>$L48=1</formula>
    </cfRule>
  </conditionalFormatting>
  <conditionalFormatting sqref="S48">
    <cfRule type="expression" dxfId="271" priority="4">
      <formula>$G48="x"</formula>
    </cfRule>
    <cfRule type="expression" dxfId="270" priority="5" stopIfTrue="1">
      <formula>$L48=1</formula>
    </cfRule>
  </conditionalFormatting>
  <conditionalFormatting sqref="U3:AA30">
    <cfRule type="expression" dxfId="269" priority="8">
      <formula>$G3="X"</formula>
    </cfRule>
  </conditionalFormatting>
  <conditionalFormatting sqref="AC3:AI30">
    <cfRule type="expression" dxfId="268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0E2C-90A2-455A-9B59-4B7AAAEB63E2}">
  <sheetPr>
    <pageSetUpPr fitToPage="1"/>
  </sheetPr>
  <dimension ref="A1:AG80"/>
  <sheetViews>
    <sheetView tabSelected="1" zoomScaleNormal="100" workbookViewId="0">
      <selection activeCell="N57" sqref="N57:N59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3">
        <v>2</v>
      </c>
      <c r="B2" s="164" t="str">
        <f>IF(ISNA(VLOOKUP("X",[1]Lég!$G:$H,2,FALSE)),"",VLOOKUP("X",[1]Lég!$G:$H,2,FALSE))</f>
        <v/>
      </c>
      <c r="C2" s="46"/>
      <c r="D2" s="142" t="s">
        <v>139</v>
      </c>
      <c r="E2" s="143"/>
      <c r="F2" s="143"/>
      <c r="G2" s="143"/>
      <c r="H2" s="143"/>
      <c r="I2" s="144"/>
      <c r="J2" s="47"/>
      <c r="K2" s="142" t="s">
        <v>176</v>
      </c>
      <c r="L2" s="143"/>
      <c r="M2" s="144"/>
      <c r="N2" s="2"/>
      <c r="O2" s="165" t="s">
        <v>128</v>
      </c>
      <c r="P2" s="166"/>
      <c r="Q2" s="166"/>
      <c r="R2" s="166"/>
      <c r="S2" s="16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3"/>
      <c r="B3" s="164"/>
      <c r="C3" s="46"/>
      <c r="D3" s="145"/>
      <c r="E3" s="146"/>
      <c r="F3" s="146"/>
      <c r="G3" s="146"/>
      <c r="H3" s="146"/>
      <c r="I3" s="147"/>
      <c r="J3" s="47"/>
      <c r="K3" s="145"/>
      <c r="L3" s="146"/>
      <c r="M3" s="147"/>
      <c r="N3" s="2"/>
      <c r="O3" s="168" t="s">
        <v>129</v>
      </c>
      <c r="P3" s="169"/>
      <c r="Q3" s="169"/>
      <c r="R3" s="169"/>
      <c r="S3" s="17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8"/>
      <c r="P4" s="169"/>
      <c r="Q4" s="169"/>
      <c r="R4" s="169"/>
      <c r="S4" s="17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2" t="s">
        <v>184</v>
      </c>
      <c r="C5" s="143"/>
      <c r="D5" s="143"/>
      <c r="E5" s="143"/>
      <c r="F5" s="144"/>
      <c r="G5" s="49"/>
      <c r="H5" s="142"/>
      <c r="I5" s="144"/>
      <c r="J5" s="50"/>
      <c r="K5" s="148" t="s">
        <v>185</v>
      </c>
      <c r="L5" s="149"/>
      <c r="M5" s="149"/>
      <c r="N5" s="150"/>
      <c r="O5" s="154" t="s">
        <v>145</v>
      </c>
      <c r="P5" s="155"/>
      <c r="Q5" s="155"/>
      <c r="R5" s="155"/>
      <c r="S5" s="15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5"/>
      <c r="C6" s="146"/>
      <c r="D6" s="146"/>
      <c r="E6" s="146"/>
      <c r="F6" s="147"/>
      <c r="G6" s="51"/>
      <c r="H6" s="145"/>
      <c r="I6" s="147"/>
      <c r="J6" s="50"/>
      <c r="K6" s="151"/>
      <c r="L6" s="152"/>
      <c r="M6" s="152"/>
      <c r="N6" s="153"/>
      <c r="O6" s="157" t="s">
        <v>130</v>
      </c>
      <c r="P6" s="158"/>
      <c r="Q6" s="158"/>
      <c r="R6" s="158"/>
      <c r="S6" s="15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60" t="s">
        <v>169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3</v>
      </c>
      <c r="E9" s="136" t="s">
        <v>170</v>
      </c>
      <c r="F9" s="136"/>
      <c r="G9" s="136"/>
      <c r="H9" s="136"/>
      <c r="I9" s="136"/>
      <c r="J9" s="136"/>
      <c r="K9" s="61"/>
      <c r="L9" s="136"/>
      <c r="M9" s="136"/>
      <c r="N9" s="136"/>
      <c r="O9" s="136"/>
      <c r="P9" s="136"/>
      <c r="Q9" s="141"/>
      <c r="R9" s="62">
        <v>57</v>
      </c>
      <c r="S9" s="63">
        <f>IF(R9="","",RANK(R9,$R$9:$R$14,0))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36" t="s">
        <v>148</v>
      </c>
      <c r="F10" s="136"/>
      <c r="G10" s="136"/>
      <c r="H10" s="136"/>
      <c r="I10" s="136"/>
      <c r="J10" s="136"/>
      <c r="K10" s="61"/>
      <c r="L10" s="136"/>
      <c r="M10" s="136"/>
      <c r="N10" s="136"/>
      <c r="O10" s="136"/>
      <c r="P10" s="136"/>
      <c r="Q10" s="136"/>
      <c r="R10" s="65">
        <v>60</v>
      </c>
      <c r="S10" s="63">
        <f t="shared" ref="S10:S14" si="0">IF(R10="","",RANK(R10,$R$9:$R$14,0))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106</v>
      </c>
      <c r="E11" s="137" t="s">
        <v>147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48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0</v>
      </c>
      <c r="E12" s="136" t="s">
        <v>171</v>
      </c>
      <c r="F12" s="136"/>
      <c r="G12" s="136"/>
      <c r="H12" s="136"/>
      <c r="I12" s="136"/>
      <c r="J12" s="136"/>
      <c r="K12" s="61"/>
      <c r="L12" s="137"/>
      <c r="M12" s="137"/>
      <c r="N12" s="137"/>
      <c r="O12" s="137"/>
      <c r="P12" s="137"/>
      <c r="Q12" s="138"/>
      <c r="R12" s="65">
        <v>54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0" t="s">
        <v>0</v>
      </c>
      <c r="E13" s="136" t="s">
        <v>151</v>
      </c>
      <c r="F13" s="136"/>
      <c r="G13" s="136"/>
      <c r="H13" s="136"/>
      <c r="I13" s="136"/>
      <c r="J13" s="136"/>
      <c r="K13" s="61"/>
      <c r="L13" s="137"/>
      <c r="M13" s="137"/>
      <c r="N13" s="137"/>
      <c r="O13" s="137"/>
      <c r="P13" s="137"/>
      <c r="Q13" s="138"/>
      <c r="R13" s="65">
        <v>51</v>
      </c>
      <c r="S13" s="63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81</v>
      </c>
      <c r="E14" s="139" t="s">
        <v>156</v>
      </c>
      <c r="F14" s="139"/>
      <c r="G14" s="139"/>
      <c r="H14" s="139"/>
      <c r="I14" s="139"/>
      <c r="J14" s="139"/>
      <c r="K14" s="67"/>
      <c r="L14" s="139"/>
      <c r="M14" s="139"/>
      <c r="N14" s="139"/>
      <c r="O14" s="139"/>
      <c r="P14" s="139"/>
      <c r="Q14" s="140"/>
      <c r="R14" s="68">
        <v>45</v>
      </c>
      <c r="S14" s="69">
        <f t="shared" si="0"/>
        <v>6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2"/>
      <c r="C16" s="132"/>
      <c r="D16" s="87"/>
      <c r="E16" s="133"/>
      <c r="F16" s="133"/>
      <c r="G16" s="133"/>
      <c r="H16" s="133"/>
      <c r="I16" s="133"/>
      <c r="J16" s="133"/>
      <c r="K16" s="134" t="s">
        <v>133</v>
      </c>
      <c r="L16" s="134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0"/>
      <c r="C17" s="3"/>
      <c r="D17" s="135">
        <v>2</v>
      </c>
      <c r="E17" s="118" t="str">
        <f>VLOOKUP(D17,$B$9:$J$14,4,FALSE)</f>
        <v>Lorik Chouinard</v>
      </c>
      <c r="F17" s="118"/>
      <c r="G17" s="118"/>
      <c r="H17" s="118"/>
      <c r="I17" s="119"/>
      <c r="J17" s="71" t="str">
        <f>IF(OR(K17="",L17=""),"",IF(K17&gt;L17,"V",IF(K17=L17,"","P")))</f>
        <v>V</v>
      </c>
      <c r="K17" s="72">
        <v>21</v>
      </c>
      <c r="L17" s="72">
        <v>19</v>
      </c>
      <c r="M17" s="71" t="str">
        <f>IF(OR(K17="",L17=""),"",IF(L17&gt;K17,"V",IF(K17=L17,"","P")))</f>
        <v>P</v>
      </c>
      <c r="N17" s="127">
        <v>4</v>
      </c>
      <c r="O17" s="118" t="str">
        <f>VLOOKUP(N17,$B$9:$J$14,4,FALSE)</f>
        <v>Christophe L'Huillier</v>
      </c>
      <c r="P17" s="118"/>
      <c r="Q17" s="118"/>
      <c r="R17" s="118"/>
      <c r="S17" s="119"/>
      <c r="U17" s="117">
        <f>IF(OR(K17="",L17=""),"",(COUNTIF(J17:J19,"V")*3)+(COUNTIF(J17:J19,"P")*1)+(COUNTIF(J17:J19,"VS")*1))</f>
        <v>5</v>
      </c>
      <c r="V17" s="117">
        <f>IF(OR(K17="",L17=""),"",(COUNTIF(M17:M19,"V")*3)+(COUNTIF(M17:M19,"P")*1)+(COUNTIF(M17:M19,"VS")*1))</f>
        <v>4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0"/>
      <c r="C18" s="3"/>
      <c r="D18" s="135"/>
      <c r="E18" s="118" t="str">
        <f>IF(VLOOKUP(D17,$B$9:$Q$14,11,FALSE)="","",VLOOKUP(D17,$B$9:$Q$14,11,FALSE))</f>
        <v/>
      </c>
      <c r="F18" s="118"/>
      <c r="G18" s="118"/>
      <c r="H18" s="118"/>
      <c r="I18" s="119"/>
      <c r="J18" s="71" t="str">
        <f>IF(OR(K18="",L18=""),"",IF(K18&gt;L18,"V",IF(K18=L18,"","P")))</f>
        <v>P</v>
      </c>
      <c r="K18" s="72">
        <v>12</v>
      </c>
      <c r="L18" s="72">
        <v>21</v>
      </c>
      <c r="M18" s="71" t="str">
        <f>IF(OR(K18="",L18=""),"",IF(L18&gt;K18,"V",IF(K18=L18,"","P")))</f>
        <v>V</v>
      </c>
      <c r="N18" s="128"/>
      <c r="O18" s="118" t="str">
        <f>IF(VLOOKUP(N17,$B$9:$Q$14,11,FALSE)="","",VLOOKUP(N17,$B$9:$Q$14,11,FALSE))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0"/>
      <c r="C19" s="3"/>
      <c r="D19" s="135"/>
      <c r="E19" s="120" t="str">
        <f>IF(VLOOKUP(D17,$B$9:$D$14,3,FALSE)="","",VLOOKUP((VLOOKUP(D17,$B$9:$D$14,3,FALSE)),[1]Lég!$H$3:$J$30,3,FALSE))</f>
        <v>SÉM. SHERBROOKE</v>
      </c>
      <c r="F19" s="121"/>
      <c r="G19" s="121"/>
      <c r="H19" s="121"/>
      <c r="I19" s="122"/>
      <c r="J19" s="71" t="str">
        <f>IF(OR(K19="",L19=""),"",IF(K19&gt;L19,"VS","PS"))</f>
        <v>VS</v>
      </c>
      <c r="K19" s="72">
        <v>12</v>
      </c>
      <c r="L19" s="72">
        <v>10</v>
      </c>
      <c r="M19" s="71" t="str">
        <f>IF(OR(K19="",L19=""),"",IF(L19&gt;K19,"VS","PS"))</f>
        <v>PS</v>
      </c>
      <c r="N19" s="129"/>
      <c r="O19" s="120" t="str">
        <f>IF(VLOOKUP(N17,$B$9:$D$14,3,FALSE)="","",VLOOKUP((VLOOKUP(N17,$B$9:$D$14,3,FALSE)),[1]Lég!$H$3:$J$30,3,FALSE))</f>
        <v>SÉM. SHERBROOKE</v>
      </c>
      <c r="P19" s="121"/>
      <c r="Q19" s="121"/>
      <c r="R19" s="121"/>
      <c r="S19" s="122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0"/>
      <c r="C21" s="3"/>
      <c r="D21" s="124">
        <v>5</v>
      </c>
      <c r="E21" s="118" t="str">
        <f>VLOOKUP(D21,$B$9:$J$14,4,FALSE)</f>
        <v>Antonin Karsenti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8</v>
      </c>
      <c r="M21" s="71" t="str">
        <f>IF(OR(K21="",L21=""),"",IF(L21&gt;K21,"V",IF(K21=L21,"","P")))</f>
        <v>P</v>
      </c>
      <c r="N21" s="127">
        <v>6</v>
      </c>
      <c r="O21" s="118" t="str">
        <f>VLOOKUP(N21,$B$9:$J$14,4,FALSE)</f>
        <v>Luka Salgado Pilarski</v>
      </c>
      <c r="P21" s="118"/>
      <c r="Q21" s="118"/>
      <c r="R21" s="118"/>
      <c r="S21" s="119"/>
      <c r="U21" s="117">
        <f>IF(OR(K21="",L21=""),"",(COUNTIF(J21:J23,"V")*3)+(COUNTIF(J21:J23,"P")*1)+(COUNTIF(J21:J23,"VS")*1))</f>
        <v>6</v>
      </c>
      <c r="V21" s="117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0"/>
      <c r="C22" s="3"/>
      <c r="D22" s="125"/>
      <c r="E22" s="118" t="str">
        <f>IF(VLOOKUP(D21,$B$9:$Q$14,11,FALSE)="","",VLOOKUP(D21,$B$9:$Q$14,11,FALSE))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15</v>
      </c>
      <c r="M22" s="71" t="str">
        <f>IF(OR(K22="",L22=""),"",IF(L22&gt;K22,"V",IF(K22=L22,"","P")))</f>
        <v>P</v>
      </c>
      <c r="N22" s="128"/>
      <c r="O22" s="118" t="str">
        <f>IF(VLOOKUP(N21,$B$9:$Q$14,11,FALSE)="","",VLOOKUP(N21,$B$9:$Q$14,11,FALSE))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0"/>
      <c r="C23" s="3"/>
      <c r="D23" s="126"/>
      <c r="E23" s="120" t="str">
        <f>IF(VLOOKUP(D21,$B$9:$D$14,3,FALSE)="","",VLOOKUP((VLOOKUP(D21,$B$9:$D$14,3,FALSE)),[1]Lég!$H$3:$J$30,3,FALSE))</f>
        <v>SÉM. SHERBROOKE</v>
      </c>
      <c r="F23" s="121"/>
      <c r="G23" s="121"/>
      <c r="H23" s="121"/>
      <c r="I23" s="122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9"/>
      <c r="O23" s="120" t="str">
        <f>IF(VLOOKUP(N21,$B$9:$D$14,3,FALSE)="","",VLOOKUP((VLOOKUP(N21,$B$9:$D$14,3,FALSE)),[1]Lég!$H$3:$J$30,3,FALSE))</f>
        <v>LE SALÉSIEN</v>
      </c>
      <c r="P23" s="121"/>
      <c r="Q23" s="121"/>
      <c r="R23" s="121"/>
      <c r="S23" s="122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3"/>
      <c r="C25" s="3"/>
      <c r="D25" s="124">
        <v>1</v>
      </c>
      <c r="E25" s="118" t="str">
        <f>VLOOKUP(D25,$B$9:$J$14,4,FALSE)</f>
        <v>Alan Atsushi Kawabata</v>
      </c>
      <c r="F25" s="118"/>
      <c r="G25" s="118"/>
      <c r="H25" s="118"/>
      <c r="I25" s="119"/>
      <c r="J25" s="71" t="str">
        <f>IF(OR(K25="",L25=""),"",IF(K25&gt;L25,"V",IF(K25=L25,"","P")))</f>
        <v>V</v>
      </c>
      <c r="K25" s="72">
        <v>21</v>
      </c>
      <c r="L25" s="72">
        <v>14</v>
      </c>
      <c r="M25" s="71" t="str">
        <f>IF(OR(K25="",L25=""),"",IF(L25&gt;K25,"V",IF(K25=L25,"","P")))</f>
        <v>P</v>
      </c>
      <c r="N25" s="127">
        <v>3</v>
      </c>
      <c r="O25" s="118" t="str">
        <f>VLOOKUP(N25,$B$9:$J$14,4,FALSE)</f>
        <v>Manu Audet</v>
      </c>
      <c r="P25" s="118"/>
      <c r="Q25" s="118"/>
      <c r="R25" s="118"/>
      <c r="S25" s="119"/>
      <c r="U25" s="117">
        <f>IF(OR(K25="",L25=""),"",(COUNTIF(J25:J27,"V")*3)+(COUNTIF(J25:J27,"P")*1)+(COUNTIF(J25:J27,"VS")*1))</f>
        <v>6</v>
      </c>
      <c r="V25" s="117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3"/>
      <c r="C26" s="3"/>
      <c r="D26" s="125"/>
      <c r="E26" s="118" t="str">
        <f>IF(VLOOKUP(D25,$B$9:$Q$14,11,FALSE)="","",VLOOKUP(D25,$B$9:$Q$14,11,FALSE))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21</v>
      </c>
      <c r="L26" s="72">
        <v>9</v>
      </c>
      <c r="M26" s="71" t="str">
        <f>IF(OR(K26="",L26=""),"",IF(L26&gt;K26,"V",IF(K26=L26,"","P")))</f>
        <v>P</v>
      </c>
      <c r="N26" s="128"/>
      <c r="O26" s="118" t="str">
        <f>IF(VLOOKUP(N25,$B$9:$Q$14,11,FALSE)="","",VLOOKUP(N25,$B$9:$Q$14,11,FALSE))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3"/>
      <c r="C27" s="3"/>
      <c r="D27" s="126"/>
      <c r="E27" s="120" t="str">
        <f>IF(VLOOKUP(D25,$B$9:$D$14,3,FALSE)="","",VLOOKUP((VLOOKUP(D25,$B$9:$D$14,3,FALSE)),[1]Lég!$H$3:$J$30,3,FALSE))</f>
        <v>DU PHARE</v>
      </c>
      <c r="F27" s="121"/>
      <c r="G27" s="121"/>
      <c r="H27" s="121"/>
      <c r="I27" s="122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9"/>
      <c r="O27" s="120" t="str">
        <f>IF(VLOOKUP(N25,$B$9:$D$14,3,FALSE)="","",VLOOKUP((VLOOKUP(N25,$B$9:$D$14,3,FALSE)),[1]Lég!$H$3:$J$30,3,FALSE))</f>
        <v>LA FRONTALIÈRE</v>
      </c>
      <c r="P27" s="121"/>
      <c r="Q27" s="121"/>
      <c r="R27" s="121"/>
      <c r="S27" s="122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3"/>
      <c r="C29" s="3"/>
      <c r="D29" s="124">
        <v>2</v>
      </c>
      <c r="E29" s="118" t="str">
        <f>VLOOKUP(D29,$B$9:$J$14,4,FALSE)</f>
        <v>Lorik Chouinard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8</v>
      </c>
      <c r="M29" s="71" t="str">
        <f>IF(OR(K29="",L29=""),"",IF(L29&gt;K29,"V",IF(K29=L29,"","P")))</f>
        <v>P</v>
      </c>
      <c r="N29" s="127">
        <v>6</v>
      </c>
      <c r="O29" s="118" t="str">
        <f>VLOOKUP(N29,$B$9:$J$14,4,FALSE)</f>
        <v>Luka Salgado Pilarski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3"/>
      <c r="C30" s="3"/>
      <c r="D30" s="125"/>
      <c r="E30" s="118" t="str">
        <f>IF(VLOOKUP(D29,$B$9:$Q$14,11,FALSE)="","",VLOOKUP(D29,$B$9:$Q$14,11,FALSE))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10</v>
      </c>
      <c r="M30" s="71" t="str">
        <f>IF(OR(K30="",L30=""),"",IF(L30&gt;K30,"V",IF(K30=L30,"","P")))</f>
        <v>P</v>
      </c>
      <c r="N30" s="128"/>
      <c r="O30" s="118" t="str">
        <f>IF(VLOOKUP(N29,$B$9:$Q$14,11,FALSE)="","",VLOOKUP(N29,$B$9:$Q$14,11,FALSE))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3"/>
      <c r="C31" s="3"/>
      <c r="D31" s="126"/>
      <c r="E31" s="120" t="str">
        <f>IF(VLOOKUP(D29,$B$9:$D$14,3,FALSE)="","",VLOOKUP((VLOOKUP(D29,$B$9:$D$14,3,FALSE)),[1]Lég!$H$3:$J$30,3,FALSE))</f>
        <v>SÉM. SHERBROOKE</v>
      </c>
      <c r="F31" s="121"/>
      <c r="G31" s="121"/>
      <c r="H31" s="121"/>
      <c r="I31" s="122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9"/>
      <c r="O31" s="120" t="str">
        <f>IF(VLOOKUP(N29,$B$9:$D$14,3,FALSE)="","",VLOOKUP((VLOOKUP(N29,$B$9:$D$14,3,FALSE)),[1]Lég!$H$3:$J$30,3,FALSE))</f>
        <v>LE SALÉSIEN</v>
      </c>
      <c r="P31" s="121"/>
      <c r="Q31" s="121"/>
      <c r="R31" s="121"/>
      <c r="S31" s="122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3"/>
      <c r="C33" s="3"/>
      <c r="D33" s="124">
        <v>1</v>
      </c>
      <c r="E33" s="118" t="str">
        <f>VLOOKUP(D33,$B$9:$J$14,4,FALSE)</f>
        <v>Alan Atsushi Kawabata</v>
      </c>
      <c r="F33" s="118"/>
      <c r="G33" s="118"/>
      <c r="H33" s="118"/>
      <c r="I33" s="119"/>
      <c r="J33" s="71" t="str">
        <f>IF(OR(K33="",L33=""),"",IF(K33&gt;L33,"V",IF(K33=L33,"","P")))</f>
        <v>P</v>
      </c>
      <c r="K33" s="72">
        <v>17</v>
      </c>
      <c r="L33" s="72">
        <v>21</v>
      </c>
      <c r="M33" s="71" t="str">
        <f>IF(OR(K33="",L33=""),"",IF(L33&gt;K33,"V",IF(K33=L33,"","P")))</f>
        <v>V</v>
      </c>
      <c r="N33" s="127">
        <v>4</v>
      </c>
      <c r="O33" s="118" t="str">
        <f>VLOOKUP(N33,$B$9:$J$14,4,FALSE)</f>
        <v>Christophe L'Huillier</v>
      </c>
      <c r="P33" s="118"/>
      <c r="Q33" s="118"/>
      <c r="R33" s="118"/>
      <c r="S33" s="119"/>
      <c r="U33" s="117">
        <f>IF(OR(K33="",L33=""),"",(COUNTIF(J33:J35,"V")*3)+(COUNTIF(J33:J35,"P")*1)+(COUNTIF(J33:J35,"VS")*1))</f>
        <v>5</v>
      </c>
      <c r="V33" s="117">
        <f>IF(OR(K33="",L33=""),"",(COUNTIF(M33:M35,"V")*3)+(COUNTIF(M33:M35,"P")*1)+(COUNTIF(M33:M35,"VS")*1))</f>
        <v>4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3"/>
      <c r="C34" s="3"/>
      <c r="D34" s="125"/>
      <c r="E34" s="118" t="str">
        <f>IF(VLOOKUP(D33,$B$9:$Q$14,11,FALSE)="","",VLOOKUP(D33,$B$9:$Q$14,11,FALSE))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21</v>
      </c>
      <c r="L34" s="72">
        <v>14</v>
      </c>
      <c r="M34" s="71" t="str">
        <f>IF(OR(K34="",L34=""),"",IF(L34&gt;K34,"V",IF(K34=L34,"","P")))</f>
        <v>P</v>
      </c>
      <c r="N34" s="128"/>
      <c r="O34" s="118" t="str">
        <f>IF(VLOOKUP(N33,$B$9:$Q$14,11,FALSE)="","",VLOOKUP(N33,$B$9:$Q$14,11,FALSE))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3"/>
      <c r="C35" s="3"/>
      <c r="D35" s="126"/>
      <c r="E35" s="120" t="str">
        <f>IF(VLOOKUP(D33,$B$9:$D$14,3,FALSE)="","",VLOOKUP((VLOOKUP(D33,$B$9:$D$14,3,FALSE)),[1]Lég!$H$3:$J$30,3,FALSE))</f>
        <v>DU PHARE</v>
      </c>
      <c r="F35" s="121"/>
      <c r="G35" s="121"/>
      <c r="H35" s="121"/>
      <c r="I35" s="122"/>
      <c r="J35" s="71" t="str">
        <f>IF(OR(K35="",L35=""),"",IF(K35&gt;L35,"VS","PS"))</f>
        <v>VS</v>
      </c>
      <c r="K35" s="72">
        <v>11</v>
      </c>
      <c r="L35" s="72">
        <v>8</v>
      </c>
      <c r="M35" s="71" t="str">
        <f>IF(OR(K35="",L35=""),"",IF(L35&gt;K35,"VS","PS"))</f>
        <v>PS</v>
      </c>
      <c r="N35" s="129"/>
      <c r="O35" s="120" t="str">
        <f>IF(VLOOKUP(N33,$B$9:$D$14,3,FALSE)="","",VLOOKUP((VLOOKUP(N33,$B$9:$D$14,3,FALSE)),[1]Lég!$H$3:$J$30,3,FALSE))</f>
        <v>SÉM. SHERBROOKE</v>
      </c>
      <c r="P35" s="121"/>
      <c r="Q35" s="121"/>
      <c r="R35" s="121"/>
      <c r="S35" s="122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3"/>
      <c r="C37" s="3"/>
      <c r="D37" s="124">
        <v>3</v>
      </c>
      <c r="E37" s="118" t="str">
        <f>VLOOKUP(D37,$B$9:$J$14,4,FALSE)</f>
        <v>Manu Audet</v>
      </c>
      <c r="F37" s="118"/>
      <c r="G37" s="118"/>
      <c r="H37" s="118"/>
      <c r="I37" s="119"/>
      <c r="J37" s="71" t="str">
        <f>IF(OR(K37="",L37=""),"",IF(K37&gt;L37,"V",IF(K37=L37,"","P")))</f>
        <v>P</v>
      </c>
      <c r="K37" s="72">
        <v>15</v>
      </c>
      <c r="L37" s="72">
        <v>21</v>
      </c>
      <c r="M37" s="71" t="str">
        <f>IF(OR(K37="",L37=""),"",IF(L37&gt;K37,"V",IF(K37=L37,"","P")))</f>
        <v>V</v>
      </c>
      <c r="N37" s="127">
        <v>5</v>
      </c>
      <c r="O37" s="118" t="str">
        <f>VLOOKUP(N37,$B$9:$J$14,4,FALSE)</f>
        <v>Antonin Karsenti</v>
      </c>
      <c r="P37" s="118"/>
      <c r="Q37" s="118"/>
      <c r="R37" s="118"/>
      <c r="S37" s="119"/>
      <c r="U37" s="117">
        <f>IF(OR(K37="",L37=""),"",(COUNTIF(J37:J39,"V")*3)+(COUNTIF(J37:J39,"P")*1)+(COUNTIF(J37:J39,"VS")*1))</f>
        <v>2</v>
      </c>
      <c r="V37" s="117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3"/>
      <c r="C38" s="3"/>
      <c r="D38" s="125"/>
      <c r="E38" s="118" t="str">
        <f>IF(VLOOKUP(D37,$B$9:$Q$14,11,FALSE)="","",VLOOKUP(D37,$B$9:$Q$14,11,FALSE))</f>
        <v/>
      </c>
      <c r="F38" s="118"/>
      <c r="G38" s="118"/>
      <c r="H38" s="118"/>
      <c r="I38" s="119"/>
      <c r="J38" s="71" t="str">
        <f>IF(OR(K38="",L38=""),"",IF(K38&gt;L38,"V",IF(K38=L38,"","P")))</f>
        <v>P</v>
      </c>
      <c r="K38" s="72">
        <v>19</v>
      </c>
      <c r="L38" s="72">
        <v>21</v>
      </c>
      <c r="M38" s="71" t="str">
        <f>IF(OR(K38="",L38=""),"",IF(L38&gt;K38,"V",IF(K38=L38,"","P")))</f>
        <v>V</v>
      </c>
      <c r="N38" s="128"/>
      <c r="O38" s="118" t="str">
        <f>IF(VLOOKUP(N37,$B$9:$Q$14,11,FALSE)="","",VLOOKUP(N37,$B$9:$Q$14,11,FALSE))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3"/>
      <c r="C39" s="3"/>
      <c r="D39" s="126"/>
      <c r="E39" s="120" t="str">
        <f>IF(VLOOKUP(D37,$B$9:$D$14,3,FALSE)="","",VLOOKUP((VLOOKUP(D37,$B$9:$D$14,3,FALSE)),[1]Lég!$H$3:$J$30,3,FALSE))</f>
        <v>LA FRONTALIÈRE</v>
      </c>
      <c r="F39" s="121"/>
      <c r="G39" s="121"/>
      <c r="H39" s="121"/>
      <c r="I39" s="122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9"/>
      <c r="O39" s="120" t="str">
        <f>IF(VLOOKUP(N37,$B$9:$D$14,3,FALSE)="","",VLOOKUP((VLOOKUP(N37,$B$9:$D$14,3,FALSE)),[1]Lég!$H$3:$J$30,3,FALSE))</f>
        <v>SÉM. SHERBROOKE</v>
      </c>
      <c r="P39" s="121"/>
      <c r="Q39" s="121"/>
      <c r="R39" s="121"/>
      <c r="S39" s="122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3"/>
      <c r="C41" s="3"/>
      <c r="D41" s="124">
        <v>4</v>
      </c>
      <c r="E41" s="118" t="str">
        <f>VLOOKUP(D41,$B$9:$J$14,4,FALSE)</f>
        <v>Christophe L'Huillier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5</v>
      </c>
      <c r="M41" s="71" t="str">
        <f>IF(OR(K41="",L41=""),"",IF(L41&gt;K41,"V",IF(K41=L41,"","P")))</f>
        <v>P</v>
      </c>
      <c r="N41" s="127">
        <v>6</v>
      </c>
      <c r="O41" s="118" t="str">
        <f>VLOOKUP(N41,$B$9:$J$14,4,FALSE)</f>
        <v>Luka Salgado Pilarski</v>
      </c>
      <c r="P41" s="118"/>
      <c r="Q41" s="118"/>
      <c r="R41" s="118"/>
      <c r="S41" s="119"/>
      <c r="U41" s="117">
        <f>IF(OR(K41="",L41=""),"",(COUNTIF(J41:J43,"V")*3)+(COUNTIF(J41:J43,"P")*1)+(COUNTIF(J41:J43,"VS")*1))</f>
        <v>6</v>
      </c>
      <c r="V41" s="117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3"/>
      <c r="C42" s="3"/>
      <c r="D42" s="125"/>
      <c r="E42" s="118" t="str">
        <f>IF(VLOOKUP(D41,$B$9:$Q$14,11,FALSE)="","",VLOOKUP(D41,$B$9:$Q$14,11,FALSE))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10</v>
      </c>
      <c r="M42" s="71" t="str">
        <f>IF(OR(K42="",L42=""),"",IF(L42&gt;K42,"V",IF(K42=L42,"","P")))</f>
        <v>P</v>
      </c>
      <c r="N42" s="128"/>
      <c r="O42" s="118" t="str">
        <f>IF(VLOOKUP(N41,$B$9:$Q$14,11,FALSE)="","",VLOOKUP(N41,$B$9:$Q$14,11,FALSE))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3"/>
      <c r="C43" s="3"/>
      <c r="D43" s="126"/>
      <c r="E43" s="120" t="str">
        <f>IF(VLOOKUP(D41,$B$9:$D$14,3,FALSE)="","",VLOOKUP((VLOOKUP(D41,$B$9:$D$14,3,FALSE)),[1]Lég!$H$3:$J$30,3,FALSE))</f>
        <v>SÉM. SHERBROOKE</v>
      </c>
      <c r="F43" s="121"/>
      <c r="G43" s="121"/>
      <c r="H43" s="121"/>
      <c r="I43" s="122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9"/>
      <c r="O43" s="120" t="str">
        <f>IF(VLOOKUP(N41,$B$9:$D$14,3,FALSE)="","",VLOOKUP((VLOOKUP(N41,$B$9:$D$14,3,FALSE)),[1]Lég!$H$3:$J$30,3,FALSE))</f>
        <v>LE SALÉSIEN</v>
      </c>
      <c r="P43" s="121"/>
      <c r="Q43" s="121"/>
      <c r="R43" s="121"/>
      <c r="S43" s="122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3"/>
      <c r="C45" s="3"/>
      <c r="D45" s="124">
        <v>2</v>
      </c>
      <c r="E45" s="118" t="str">
        <f>VLOOKUP(D45,$B$9:$J$14,4,FALSE)</f>
        <v>Lorik Chouinard</v>
      </c>
      <c r="F45" s="118"/>
      <c r="G45" s="118"/>
      <c r="H45" s="118"/>
      <c r="I45" s="119"/>
      <c r="J45" s="71" t="str">
        <f>IF(OR(K45="",L45=""),"",IF(K45&gt;L45,"V",IF(K45=L45,"","P")))</f>
        <v>P</v>
      </c>
      <c r="K45" s="72">
        <v>12</v>
      </c>
      <c r="L45" s="72">
        <v>21</v>
      </c>
      <c r="M45" s="71" t="str">
        <f>IF(OR(K45="",L45=""),"",IF(L45&gt;K45,"V",IF(K45=L45,"","P")))</f>
        <v>V</v>
      </c>
      <c r="N45" s="127">
        <v>3</v>
      </c>
      <c r="O45" s="118" t="str">
        <f>VLOOKUP(N45,$B$9:$J$14,4,FALSE)</f>
        <v>Manu Audet</v>
      </c>
      <c r="P45" s="118"/>
      <c r="Q45" s="118"/>
      <c r="R45" s="118"/>
      <c r="S45" s="119"/>
      <c r="U45" s="117">
        <f>IF(OR(K45="",L45=""),"",(COUNTIF(J45:J47,"V")*3)+(COUNTIF(J45:J47,"P")*1)+(COUNTIF(J45:J47,"VS")*1))</f>
        <v>5</v>
      </c>
      <c r="V45" s="117">
        <f>IF(OR(K45="",L45=""),"",(COUNTIF(M45:M47,"V")*3)+(COUNTIF(M45:M47,"P")*1)+(COUNTIF(M45:M47,"VS")*1))</f>
        <v>4</v>
      </c>
      <c r="AG45" s="81"/>
    </row>
    <row r="46" spans="1:33" s="82" customFormat="1" ht="15.75" x14ac:dyDescent="0.2">
      <c r="A46" s="81"/>
      <c r="B46" s="123"/>
      <c r="C46" s="3"/>
      <c r="D46" s="125"/>
      <c r="E46" s="118" t="str">
        <f>IF(VLOOKUP(D45,$B$9:$Q$14,11,FALSE)="","",VLOOKUP(D45,$B$9:$Q$14,11,FALSE))</f>
        <v/>
      </c>
      <c r="F46" s="118"/>
      <c r="G46" s="118"/>
      <c r="H46" s="118"/>
      <c r="I46" s="119"/>
      <c r="J46" s="71" t="str">
        <f>IF(OR(K46="",L46=""),"",IF(K46&gt;L46,"V",IF(K46=L46,"","P")))</f>
        <v>V</v>
      </c>
      <c r="K46" s="72">
        <v>21</v>
      </c>
      <c r="L46" s="72">
        <v>13</v>
      </c>
      <c r="M46" s="71" t="str">
        <f>IF(OR(K46="",L46=""),"",IF(L46&gt;K46,"V",IF(K46=L46,"","P")))</f>
        <v>P</v>
      </c>
      <c r="N46" s="128"/>
      <c r="O46" s="118" t="str">
        <f>IF(VLOOKUP(N45,$B$9:$Q$14,11,FALSE)="","",VLOOKUP(N45,$B$9:$Q$14,11,FALSE))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3"/>
      <c r="C47" s="3"/>
      <c r="D47" s="126"/>
      <c r="E47" s="120" t="str">
        <f>IF(VLOOKUP(D45,$B$9:$D$14,3,FALSE)="","",VLOOKUP((VLOOKUP(D45,$B$9:$D$14,3,FALSE)),[1]Lég!$H$3:$J$30,3,FALSE))</f>
        <v>SÉM. SHERBROOKE</v>
      </c>
      <c r="F47" s="121"/>
      <c r="G47" s="121"/>
      <c r="H47" s="121"/>
      <c r="I47" s="122"/>
      <c r="J47" s="71" t="str">
        <f>IF(OR(K47="",L47=""),"",IF(K47&gt;L47,"VS","PS"))</f>
        <v>VS</v>
      </c>
      <c r="K47" s="72">
        <v>11</v>
      </c>
      <c r="L47" s="72">
        <v>8</v>
      </c>
      <c r="M47" s="71" t="str">
        <f>IF(OR(K47="",L47=""),"",IF(L47&gt;K47,"VS","PS"))</f>
        <v>PS</v>
      </c>
      <c r="N47" s="129"/>
      <c r="O47" s="120" t="str">
        <f>IF(VLOOKUP(N45,$B$9:$D$14,3,FALSE)="","",VLOOKUP((VLOOKUP(N45,$B$9:$D$14,3,FALSE)),[1]Lég!$H$3:$J$30,3,FALSE))</f>
        <v>LA FRONTALIÈRE</v>
      </c>
      <c r="P47" s="121"/>
      <c r="Q47" s="121"/>
      <c r="R47" s="121"/>
      <c r="S47" s="122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3"/>
      <c r="C49" s="3"/>
      <c r="D49" s="124">
        <v>1</v>
      </c>
      <c r="E49" s="118" t="str">
        <f>VLOOKUP(D49,$B$9:$J$14,4,FALSE)</f>
        <v>Alan Atsushi Kawabata</v>
      </c>
      <c r="F49" s="118"/>
      <c r="G49" s="118"/>
      <c r="H49" s="118"/>
      <c r="I49" s="119"/>
      <c r="J49" s="71" t="str">
        <f>IF(OR(K49="",L49=""),"",IF(K49&gt;L49,"V",IF(K49=L49,"","P")))</f>
        <v>P</v>
      </c>
      <c r="K49" s="72">
        <v>17</v>
      </c>
      <c r="L49" s="72">
        <v>21</v>
      </c>
      <c r="M49" s="71" t="str">
        <f>IF(OR(K49="",L49=""),"",IF(L49&gt;K49,"V",IF(K49=L49,"","P")))</f>
        <v>V</v>
      </c>
      <c r="N49" s="127">
        <v>5</v>
      </c>
      <c r="O49" s="118" t="str">
        <f>VLOOKUP(N49,$B$9:$J$14,4,FALSE)</f>
        <v>Antonin Karsenti</v>
      </c>
      <c r="P49" s="118"/>
      <c r="Q49" s="118"/>
      <c r="R49" s="118"/>
      <c r="S49" s="119"/>
      <c r="U49" s="117">
        <f>IF(OR(K49="",L49=""),"",(COUNTIF(J49:J51,"V")*3)+(COUNTIF(J49:J51,"P")*1)+(COUNTIF(J49:J51,"VS")*1))</f>
        <v>5</v>
      </c>
      <c r="V49" s="117">
        <f>IF(OR(K49="",L49=""),"",(COUNTIF(M49:M51,"V")*3)+(COUNTIF(M49:M51,"P")*1)+(COUNTIF(M49:M51,"VS")*1))</f>
        <v>4</v>
      </c>
      <c r="AG49" s="81"/>
    </row>
    <row r="50" spans="1:33" s="82" customFormat="1" ht="15.75" x14ac:dyDescent="0.2">
      <c r="A50" s="81"/>
      <c r="B50" s="123"/>
      <c r="C50" s="3"/>
      <c r="D50" s="125"/>
      <c r="E50" s="118" t="str">
        <f>IF(VLOOKUP(D49,$B$9:$Q$14,11,FALSE)="","",VLOOKUP(D49,$B$9:$Q$14,11,FALSE))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11</v>
      </c>
      <c r="M50" s="71" t="str">
        <f>IF(OR(K50="",L50=""),"",IF(L50&gt;K50,"V",IF(K50=L50,"","P")))</f>
        <v>P</v>
      </c>
      <c r="N50" s="128"/>
      <c r="O50" s="118" t="str">
        <f>IF(VLOOKUP(N49,$B$9:$Q$14,11,FALSE)="","",VLOOKUP(N49,$B$9:$Q$14,11,FALSE))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3"/>
      <c r="C51" s="3"/>
      <c r="D51" s="126"/>
      <c r="E51" s="120" t="str">
        <f>IF(VLOOKUP(D49,$B$9:$D$14,3,FALSE)="","",VLOOKUP((VLOOKUP(D49,$B$9:$D$14,3,FALSE)),[1]Lég!$H$3:$J$30,3,FALSE))</f>
        <v>DU PHARE</v>
      </c>
      <c r="F51" s="121"/>
      <c r="G51" s="121"/>
      <c r="H51" s="121"/>
      <c r="I51" s="122"/>
      <c r="J51" s="71" t="str">
        <f>IF(OR(K51="",L51=""),"",IF(K51&gt;L51,"VS","PS"))</f>
        <v>VS</v>
      </c>
      <c r="K51" s="72">
        <v>11</v>
      </c>
      <c r="L51" s="72">
        <v>7</v>
      </c>
      <c r="M51" s="71" t="str">
        <f>IF(OR(K51="",L51=""),"",IF(L51&gt;K51,"VS","PS"))</f>
        <v>PS</v>
      </c>
      <c r="N51" s="129"/>
      <c r="O51" s="120" t="str">
        <f>IF(VLOOKUP(N49,$B$9:$D$14,3,FALSE)="","",VLOOKUP((VLOOKUP(N49,$B$9:$D$14,3,FALSE)),[1]Lég!$H$3:$J$30,3,FALSE))</f>
        <v>SÉM. SHERBROOKE</v>
      </c>
      <c r="P51" s="121"/>
      <c r="Q51" s="121"/>
      <c r="R51" s="121"/>
      <c r="S51" s="122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3"/>
      <c r="C53" s="3"/>
      <c r="D53" s="124">
        <v>3</v>
      </c>
      <c r="E53" s="118" t="str">
        <f>VLOOKUP(D53,$B$9:$J$14,4,FALSE)</f>
        <v>Manu Audet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12</v>
      </c>
      <c r="M53" s="71" t="str">
        <f>IF(OR(K53="",L53=""),"",IF(L53&gt;K53,"V",IF(K53=L53,"","P")))</f>
        <v>P</v>
      </c>
      <c r="N53" s="127">
        <v>6</v>
      </c>
      <c r="O53" s="118" t="str">
        <f>VLOOKUP(N53,$B$9:$J$14,4,FALSE)</f>
        <v>Luka Salgado Pilarski</v>
      </c>
      <c r="P53" s="118"/>
      <c r="Q53" s="118"/>
      <c r="R53" s="118"/>
      <c r="S53" s="119"/>
      <c r="U53" s="117">
        <f>IF(OR(K53="",L53=""),"",(COUNTIF(J53:J55,"V")*3)+(COUNTIF(J53:J55,"P")*1)+(COUNTIF(J53:J55,"VS")*1))</f>
        <v>6</v>
      </c>
      <c r="V53" s="117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23"/>
      <c r="C54" s="3"/>
      <c r="D54" s="125"/>
      <c r="E54" s="118" t="str">
        <f>IF(VLOOKUP(D53,$B$9:$Q$14,11,FALSE)="","",VLOOKUP(D53,$B$9:$Q$14,11,FALSE))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21</v>
      </c>
      <c r="L54" s="72">
        <v>10</v>
      </c>
      <c r="M54" s="71" t="str">
        <f>IF(OR(K54="",L54=""),"",IF(L54&gt;K54,"V",IF(K54=L54,"","P")))</f>
        <v>P</v>
      </c>
      <c r="N54" s="128"/>
      <c r="O54" s="118" t="str">
        <f>IF(VLOOKUP(N53,$B$9:$Q$14,11,FALSE)="","",VLOOKUP(N53,$B$9:$Q$14,11,FALSE))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3"/>
      <c r="C55" s="3"/>
      <c r="D55" s="126"/>
      <c r="E55" s="120" t="str">
        <f>IF(VLOOKUP(D53,$B$9:$D$14,3,FALSE)="","",VLOOKUP((VLOOKUP(D53,$B$9:$D$14,3,FALSE)),[1]Lég!$H$3:$J$30,3,FALSE))</f>
        <v>LA FRONTALIÈRE</v>
      </c>
      <c r="F55" s="121"/>
      <c r="G55" s="121"/>
      <c r="H55" s="121"/>
      <c r="I55" s="122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9"/>
      <c r="O55" s="120" t="str">
        <f>IF(VLOOKUP(N53,$B$9:$D$14,3,FALSE)="","",VLOOKUP((VLOOKUP(N53,$B$9:$D$14,3,FALSE)),[1]Lég!$H$3:$J$30,3,FALSE))</f>
        <v>LE SALÉSIEN</v>
      </c>
      <c r="P55" s="121"/>
      <c r="Q55" s="121"/>
      <c r="R55" s="121"/>
      <c r="S55" s="122"/>
      <c r="U55" s="117"/>
      <c r="V55" s="117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23"/>
      <c r="C57" s="3"/>
      <c r="D57" s="124">
        <v>4</v>
      </c>
      <c r="E57" s="118" t="str">
        <f>VLOOKUP(D57,$B$9:$J$14,4,FALSE)</f>
        <v>Christophe L'Huillier</v>
      </c>
      <c r="F57" s="118"/>
      <c r="G57" s="118"/>
      <c r="H57" s="118"/>
      <c r="I57" s="119"/>
      <c r="J57" s="71" t="str">
        <f>IF(OR(K57="",L57=""),"",IF(K57&gt;L57,"V",IF(K57=L57,"","P")))</f>
        <v>V</v>
      </c>
      <c r="K57" s="72">
        <v>22</v>
      </c>
      <c r="L57" s="72">
        <v>20</v>
      </c>
      <c r="M57" s="71" t="str">
        <f>IF(OR(K57="",L57=""),"",IF(L57&gt;K57,"V",IF(K57=L57,"","P")))</f>
        <v>P</v>
      </c>
      <c r="N57" s="127">
        <v>5</v>
      </c>
      <c r="O57" s="118" t="str">
        <f>VLOOKUP(N57,$B$9:$J$14,4,FALSE)</f>
        <v>Antonin Karsenti</v>
      </c>
      <c r="P57" s="118"/>
      <c r="Q57" s="118"/>
      <c r="R57" s="118"/>
      <c r="S57" s="119"/>
      <c r="U57" s="117">
        <f>IF(OR(K57="",L57=""),"",(COUNTIF(J57:J59,"V")*3)+(COUNTIF(J57:J59,"P")*1)+(COUNTIF(J57:J59,"VS")*1))</f>
        <v>6</v>
      </c>
      <c r="V57" s="117">
        <f>IF(OR(K57="",L57=""),"",(COUNTIF(M57:M59,"V")*3)+(COUNTIF(M57:M59,"P")*1)+(COUNTIF(M57:M59,"VS")*1))</f>
        <v>2</v>
      </c>
      <c r="AG57" s="81"/>
    </row>
    <row r="58" spans="1:33" s="82" customFormat="1" ht="15.75" x14ac:dyDescent="0.2">
      <c r="A58" s="81"/>
      <c r="B58" s="123"/>
      <c r="C58" s="3"/>
      <c r="D58" s="125"/>
      <c r="E58" s="118" t="str">
        <f>IF(VLOOKUP(D57,$B$9:$Q$14,11,FALSE)="","",VLOOKUP(D57,$B$9:$Q$14,11,FALSE))</f>
        <v/>
      </c>
      <c r="F58" s="118"/>
      <c r="G58" s="118"/>
      <c r="H58" s="118"/>
      <c r="I58" s="119"/>
      <c r="J58" s="71" t="str">
        <f>IF(OR(K58="",L58=""),"",IF(K58&gt;L58,"V",IF(K58=L58,"","P")))</f>
        <v>V</v>
      </c>
      <c r="K58" s="72">
        <v>21</v>
      </c>
      <c r="L58" s="72">
        <v>10</v>
      </c>
      <c r="M58" s="71" t="str">
        <f>IF(OR(K58="",L58=""),"",IF(L58&gt;K58,"V",IF(K58=L58,"","P")))</f>
        <v>P</v>
      </c>
      <c r="N58" s="128"/>
      <c r="O58" s="118" t="str">
        <f>IF(VLOOKUP(N57,$B$9:$Q$14,11,FALSE)="","",VLOOKUP(N57,$B$9:$Q$14,11,FALSE))</f>
        <v/>
      </c>
      <c r="P58" s="118"/>
      <c r="Q58" s="118"/>
      <c r="R58" s="118"/>
      <c r="S58" s="119"/>
      <c r="U58" s="117"/>
      <c r="V58" s="117"/>
      <c r="AG58" s="81"/>
    </row>
    <row r="59" spans="1:33" s="82" customFormat="1" ht="15.75" x14ac:dyDescent="0.2">
      <c r="A59" s="81"/>
      <c r="B59" s="123"/>
      <c r="C59" s="3"/>
      <c r="D59" s="126"/>
      <c r="E59" s="120" t="str">
        <f>IF(VLOOKUP(D57,$B$9:$D$14,3,FALSE)="","",VLOOKUP((VLOOKUP(D57,$B$9:$D$14,3,FALSE)),[1]Lég!$H$3:$J$30,3,FALSE))</f>
        <v>SÉM. SHERBROOKE</v>
      </c>
      <c r="F59" s="121"/>
      <c r="G59" s="121"/>
      <c r="H59" s="121"/>
      <c r="I59" s="122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29"/>
      <c r="O59" s="120" t="str">
        <f>IF(VLOOKUP(N57,$B$9:$D$14,3,FALSE)="","",VLOOKUP((VLOOKUP(N57,$B$9:$D$14,3,FALSE)),[1]Lég!$H$3:$J$30,3,FALSE))</f>
        <v>SÉM. SHERBROOKE</v>
      </c>
      <c r="P59" s="121"/>
      <c r="Q59" s="121"/>
      <c r="R59" s="121"/>
      <c r="S59" s="122"/>
      <c r="U59" s="117"/>
      <c r="V59" s="117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23"/>
      <c r="C61" s="3"/>
      <c r="D61" s="124">
        <v>1</v>
      </c>
      <c r="E61" s="118" t="str">
        <f>VLOOKUP(D61,$B$9:$J$14,4,FALSE)</f>
        <v>Alan Atsushi Kawabata</v>
      </c>
      <c r="F61" s="118"/>
      <c r="G61" s="118"/>
      <c r="H61" s="118"/>
      <c r="I61" s="119"/>
      <c r="J61" s="71" t="str">
        <f>IF(OR(K61="",L61=""),"",IF(K61&gt;L61,"V",IF(K61=L61,"","P")))</f>
        <v>P</v>
      </c>
      <c r="K61" s="72">
        <v>20</v>
      </c>
      <c r="L61" s="72">
        <v>22</v>
      </c>
      <c r="M61" s="71" t="str">
        <f>IF(OR(K61="",L61=""),"",IF(L61&gt;K61,"V",IF(K61=L61,"","P")))</f>
        <v>V</v>
      </c>
      <c r="N61" s="127">
        <v>2</v>
      </c>
      <c r="O61" s="118" t="str">
        <f>VLOOKUP(N61,$B$9:$J$14,4,FALSE)</f>
        <v>Lorik Chouinard</v>
      </c>
      <c r="P61" s="118"/>
      <c r="Q61" s="118"/>
      <c r="R61" s="118"/>
      <c r="S61" s="119"/>
      <c r="U61" s="117">
        <f>IF(OR(K61="",L61=""),"",(COUNTIF(J61:J63,"V")*3)+(COUNTIF(J61:J63,"P")*1)+(COUNTIF(J61:J63,"VS")*1))</f>
        <v>4</v>
      </c>
      <c r="V61" s="117">
        <f>IF(OR(K61="",L61=""),"",(COUNTIF(M61:M63,"V")*3)+(COUNTIF(M61:M63,"P")*1)+(COUNTIF(M61:M63,"VS")*1))</f>
        <v>5</v>
      </c>
      <c r="AG61" s="81"/>
    </row>
    <row r="62" spans="1:33" s="82" customFormat="1" ht="15.75" x14ac:dyDescent="0.2">
      <c r="A62" s="81"/>
      <c r="B62" s="123"/>
      <c r="C62" s="3"/>
      <c r="D62" s="125"/>
      <c r="E62" s="118" t="str">
        <f>IF(VLOOKUP(D61,$B$9:$Q$14,11,FALSE)="","",VLOOKUP(D61,$B$9:$Q$14,11,FALSE))</f>
        <v/>
      </c>
      <c r="F62" s="118"/>
      <c r="G62" s="118"/>
      <c r="H62" s="118"/>
      <c r="I62" s="119"/>
      <c r="J62" s="71" t="str">
        <f>IF(OR(K62="",L62=""),"",IF(K62&gt;L62,"V",IF(K62=L62,"","P")))</f>
        <v>V</v>
      </c>
      <c r="K62" s="72">
        <v>21</v>
      </c>
      <c r="L62" s="72">
        <v>15</v>
      </c>
      <c r="M62" s="71" t="str">
        <f>IF(OR(K62="",L62=""),"",IF(L62&gt;K62,"V",IF(K62=L62,"","P")))</f>
        <v>P</v>
      </c>
      <c r="N62" s="128"/>
      <c r="O62" s="118" t="str">
        <f>IF(VLOOKUP(N61,$B$9:$Q$14,11,FALSE)="","",VLOOKUP(N61,$B$9:$Q$14,11,FALSE))</f>
        <v/>
      </c>
      <c r="P62" s="118"/>
      <c r="Q62" s="118"/>
      <c r="R62" s="118"/>
      <c r="S62" s="119"/>
      <c r="U62" s="117"/>
      <c r="V62" s="117"/>
      <c r="AG62" s="81"/>
    </row>
    <row r="63" spans="1:33" s="82" customFormat="1" ht="15.75" x14ac:dyDescent="0.2">
      <c r="A63" s="81"/>
      <c r="B63" s="123"/>
      <c r="C63" s="3"/>
      <c r="D63" s="126"/>
      <c r="E63" s="120" t="str">
        <f>IF(VLOOKUP(D61,$B$9:$D$14,3,FALSE)="","",VLOOKUP((VLOOKUP(D61,$B$9:$D$14,3,FALSE)),[1]Lég!$H$3:$J$30,3,FALSE))</f>
        <v>DU PHARE</v>
      </c>
      <c r="F63" s="121"/>
      <c r="G63" s="121"/>
      <c r="H63" s="121"/>
      <c r="I63" s="122"/>
      <c r="J63" s="71" t="str">
        <f>IF(OR(K63="",L63=""),"",IF(K63&gt;L63,"VS","PS"))</f>
        <v>PS</v>
      </c>
      <c r="K63" s="72">
        <v>7</v>
      </c>
      <c r="L63" s="72">
        <v>11</v>
      </c>
      <c r="M63" s="71" t="str">
        <f>IF(OR(K63="",L63=""),"",IF(L63&gt;K63,"VS","PS"))</f>
        <v>VS</v>
      </c>
      <c r="N63" s="129"/>
      <c r="O63" s="120" t="str">
        <f>IF(VLOOKUP(N61,$B$9:$D$14,3,FALSE)="","",VLOOKUP((VLOOKUP(N61,$B$9:$D$14,3,FALSE)),[1]Lég!$H$3:$J$30,3,FALSE))</f>
        <v>SÉM. SHERBROOKE</v>
      </c>
      <c r="P63" s="121"/>
      <c r="Q63" s="121"/>
      <c r="R63" s="121"/>
      <c r="S63" s="122"/>
      <c r="U63" s="117"/>
      <c r="V63" s="117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</mergeCells>
  <conditionalFormatting sqref="B2:B3">
    <cfRule type="expression" dxfId="267" priority="71">
      <formula>B2=VLOOKUP("X2",$A$9:$L$15,5,FALSE)</formula>
    </cfRule>
    <cfRule type="expression" dxfId="266" priority="70">
      <formula>B2=VLOOKUP("X1",$A$9:$E$15,5,FALSE)</formula>
    </cfRule>
    <cfRule type="expression" dxfId="265" priority="69">
      <formula>B2=VLOOKUP("X3",$A$9:$L$15,5,FALSE)</formula>
    </cfRule>
    <cfRule type="expression" dxfId="264" priority="68">
      <formula>B2=VLOOKUP("X4",$A$9:$L$15,5,FALSE)</formula>
    </cfRule>
  </conditionalFormatting>
  <conditionalFormatting sqref="B5:F6">
    <cfRule type="expression" dxfId="263" priority="77">
      <formula>B5=VLOOKUP("X1",$A$9:$J$13,5,FALSE)</formula>
    </cfRule>
    <cfRule type="expression" dxfId="262" priority="76">
      <formula>B5=VLOOKUP("X2",$A$9:$J$13,5,FALSE)</formula>
    </cfRule>
    <cfRule type="expression" dxfId="261" priority="74">
      <formula>B5=VLOOKUP("X1",$A$9:$L$13,12,FALSE)</formula>
    </cfRule>
    <cfRule type="expression" dxfId="260" priority="75">
      <formula>B5=VLOOKUP("X2",$A$9:$L$13,12,FALSE)</formula>
    </cfRule>
  </conditionalFormatting>
  <conditionalFormatting sqref="B1:S1 C2:C3 J2:S3 B4:S7 B8:D8 S8:S13 K9:Q9 B9:C15 K10 K11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259" priority="67">
      <formula>B1=VLOOKUP("X1",$A$9:$J$15,5,FALSE)</formula>
    </cfRule>
  </conditionalFormatting>
  <conditionalFormatting sqref="B4:S7 J2:S3 B1:S1 C2:C3 B8:D8 S8:S13 K9:Q9 B9:C15 K10 K11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258" priority="79">
      <formula>B1=VLOOKUP("X3",$A$9:$L$15,5,FALSE)</formula>
    </cfRule>
    <cfRule type="expression" dxfId="257" priority="78">
      <formula>B1=VLOOKUP("X2",$A$9:$L$15,5,FALSE)</formula>
    </cfRule>
  </conditionalFormatting>
  <conditionalFormatting sqref="D2:I3">
    <cfRule type="expression" dxfId="256" priority="58">
      <formula>D2=VLOOKUP("X4",$A$9:$J$13,5,FALSE)</formula>
    </cfRule>
    <cfRule type="expression" dxfId="255" priority="61">
      <formula>D2=VLOOKUP("X2",$A$9:$J$13,5,FALSE)</formula>
    </cfRule>
    <cfRule type="expression" dxfId="254" priority="60">
      <formula>D2=VLOOKUP("X1",$A$9:$J$12,5,FALSE)</formula>
    </cfRule>
    <cfRule type="expression" dxfId="253" priority="59">
      <formula>D2=VLOOKUP("X3",$A$9:$J$13,5,FALSE)</formula>
    </cfRule>
    <cfRule type="expression" dxfId="252" priority="57">
      <formula>D2=VLOOKUP("X5",$A$9:$J$13,5,FALSE)</formula>
    </cfRule>
  </conditionalFormatting>
  <conditionalFormatting sqref="D9:J13">
    <cfRule type="expression" dxfId="251" priority="6">
      <formula>D9=VLOOKUP("X7",$A$9:$J$15,5,FALSE)</formula>
    </cfRule>
    <cfRule type="expression" dxfId="250" priority="7">
      <formula>D9=VLOOKUP("X6",$A$9:$J$15,5,FALSE)</formula>
    </cfRule>
    <cfRule type="expression" dxfId="249" priority="8">
      <formula>D9=VLOOKUP("X5",$A$9:$J$15,5,FALSE)</formula>
    </cfRule>
    <cfRule type="expression" dxfId="248" priority="9">
      <formula>D9=VLOOKUP("X4",$A$9:$J$15,5,FALSE)</formula>
    </cfRule>
    <cfRule type="expression" dxfId="247" priority="10">
      <formula>D9=VLOOKUP("X3",$A$9:$J$15,5,FALSE)</formula>
    </cfRule>
    <cfRule type="expression" dxfId="246" priority="12">
      <formula>D9=VLOOKUP("X1",$A$9:$J$15,5,FALSE)</formula>
    </cfRule>
    <cfRule type="expression" dxfId="245" priority="11">
      <formula>D9=VLOOKUP("X2",$A$9:$J$15,5,FALSE)</formula>
    </cfRule>
  </conditionalFormatting>
  <conditionalFormatting sqref="D14:J14">
    <cfRule type="expression" dxfId="244" priority="1">
      <formula>D14=VLOOKUP("X5",$A$9:$J$13,5,FALSE)</formula>
    </cfRule>
    <cfRule type="expression" dxfId="243" priority="5">
      <formula>D14=VLOOKUP("X1",$A$9:$J$12,5,FALSE)</formula>
    </cfRule>
    <cfRule type="expression" dxfId="242" priority="4">
      <formula>D14=VLOOKUP("X2",$A$9:$J$13,5,FALSE)</formula>
    </cfRule>
    <cfRule type="expression" dxfId="241" priority="3">
      <formula>D14=VLOOKUP("X3",$A$9:$J$13,5,FALSE)</formula>
    </cfRule>
    <cfRule type="expression" dxfId="240" priority="2">
      <formula>D14=VLOOKUP("X4",$A$9:$J$13,5,FALSE)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239" priority="62">
      <formula>E19=VLOOKUP("X5",$A$9:$J$13,5,FALSE)</formula>
    </cfRule>
    <cfRule type="expression" dxfId="238" priority="64">
      <formula>E19=VLOOKUP("X3",$A$9:$J$13,5,FALSE)</formula>
    </cfRule>
    <cfRule type="expression" dxfId="237" priority="65">
      <formula>E19=VLOOKUP("X2",$A$9:$J$13,5,FALSE)</formula>
    </cfRule>
    <cfRule type="expression" dxfId="236" priority="66">
      <formula>E19=VLOOKUP("X1",$A$9:$J$12,5,FALSE)</formula>
    </cfRule>
    <cfRule type="expression" dxfId="235" priority="63">
      <formula>E19=VLOOKUP("X4",$A$9:$J$13,5,FALSE)</formula>
    </cfRule>
  </conditionalFormatting>
  <conditionalFormatting sqref="E8:Q8">
    <cfRule type="expression" dxfId="234" priority="47">
      <formula>E8=VLOOKUP("X1",$A$9:$J$13,5,FALSE)</formula>
    </cfRule>
    <cfRule type="expression" dxfId="233" priority="46">
      <formula>E8=VLOOKUP("X2",$A$9:$J$13,5,FALSE)</formula>
    </cfRule>
  </conditionalFormatting>
  <conditionalFormatting sqref="K2:M3">
    <cfRule type="expression" dxfId="232" priority="72">
      <formula>K2=VLOOKUP("X2",$A$9:$J$13,5,FALSE)</formula>
    </cfRule>
    <cfRule type="expression" dxfId="231" priority="73">
      <formula>K2=VLOOKUP("X1",$A$9:$J$12,5,FALSE)</formula>
    </cfRule>
  </conditionalFormatting>
  <conditionalFormatting sqref="L10:Q10">
    <cfRule type="expression" dxfId="230" priority="40">
      <formula>L10=VLOOKUP("X1",$A$9:$J$15,5,FALSE)</formula>
    </cfRule>
    <cfRule type="expression" dxfId="229" priority="39">
      <formula>L10=VLOOKUP("X2",$A$9:$J$15,5,FALSE)</formula>
    </cfRule>
    <cfRule type="expression" dxfId="228" priority="38">
      <formula>L10=VLOOKUP("X3",$A$9:$J$15,5,FALSE)</formula>
    </cfRule>
    <cfRule type="expression" dxfId="227" priority="37">
      <formula>L10=VLOOKUP("X4",$A$9:$J$15,5,FALSE)</formula>
    </cfRule>
    <cfRule type="expression" dxfId="226" priority="36">
      <formula>L10=VLOOKUP("X5",$A$9:$J$15,5,FALSE)</formula>
    </cfRule>
    <cfRule type="expression" dxfId="225" priority="35">
      <formula>L10=VLOOKUP("X6",$A$9:$J$15,5,FALSE)</formula>
    </cfRule>
    <cfRule type="expression" dxfId="224" priority="34">
      <formula>L10=VLOOKUP("X7",$A$9:$J$15,5,FALSE)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5072-1393-4441-996B-587BEDAFA0F1}">
  <sheetPr>
    <pageSetUpPr fitToPage="1"/>
  </sheetPr>
  <dimension ref="A1:AG80"/>
  <sheetViews>
    <sheetView zoomScaleNormal="100" workbookViewId="0">
      <selection activeCell="L62" sqref="L6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3">
        <v>2</v>
      </c>
      <c r="B2" s="164" t="str">
        <f>IF(ISNA(VLOOKUP("X",[1]Lég!$G:$H,2,FALSE)),"",VLOOKUP("X",[1]Lég!$G:$H,2,FALSE))</f>
        <v/>
      </c>
      <c r="C2" s="46"/>
      <c r="D2" s="142" t="s">
        <v>140</v>
      </c>
      <c r="E2" s="143"/>
      <c r="F2" s="143"/>
      <c r="G2" s="143"/>
      <c r="H2" s="143"/>
      <c r="I2" s="144"/>
      <c r="J2" s="47"/>
      <c r="K2" s="142" t="s">
        <v>176</v>
      </c>
      <c r="L2" s="143"/>
      <c r="M2" s="144"/>
      <c r="N2" s="2"/>
      <c r="O2" s="165" t="s">
        <v>128</v>
      </c>
      <c r="P2" s="166"/>
      <c r="Q2" s="166"/>
      <c r="R2" s="166"/>
      <c r="S2" s="16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3"/>
      <c r="B3" s="164"/>
      <c r="C3" s="46"/>
      <c r="D3" s="145"/>
      <c r="E3" s="146"/>
      <c r="F3" s="146"/>
      <c r="G3" s="146"/>
      <c r="H3" s="146"/>
      <c r="I3" s="147"/>
      <c r="J3" s="47"/>
      <c r="K3" s="145"/>
      <c r="L3" s="146"/>
      <c r="M3" s="147"/>
      <c r="N3" s="2"/>
      <c r="O3" s="168" t="s">
        <v>129</v>
      </c>
      <c r="P3" s="169"/>
      <c r="Q3" s="169"/>
      <c r="R3" s="169"/>
      <c r="S3" s="17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8"/>
      <c r="P4" s="169"/>
      <c r="Q4" s="169"/>
      <c r="R4" s="169"/>
      <c r="S4" s="17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2" t="s">
        <v>184</v>
      </c>
      <c r="C5" s="143"/>
      <c r="D5" s="143"/>
      <c r="E5" s="143"/>
      <c r="F5" s="144"/>
      <c r="G5" s="49"/>
      <c r="H5" s="142"/>
      <c r="I5" s="144"/>
      <c r="J5" s="50"/>
      <c r="K5" s="148" t="s">
        <v>186</v>
      </c>
      <c r="L5" s="149"/>
      <c r="M5" s="149"/>
      <c r="N5" s="150"/>
      <c r="O5" s="154" t="s">
        <v>145</v>
      </c>
      <c r="P5" s="155"/>
      <c r="Q5" s="155"/>
      <c r="R5" s="155"/>
      <c r="S5" s="15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5"/>
      <c r="C6" s="146"/>
      <c r="D6" s="146"/>
      <c r="E6" s="146"/>
      <c r="F6" s="147"/>
      <c r="G6" s="51"/>
      <c r="H6" s="145"/>
      <c r="I6" s="147"/>
      <c r="J6" s="50"/>
      <c r="K6" s="151"/>
      <c r="L6" s="152"/>
      <c r="M6" s="152"/>
      <c r="N6" s="153"/>
      <c r="O6" s="157" t="s">
        <v>130</v>
      </c>
      <c r="P6" s="158"/>
      <c r="Q6" s="158"/>
      <c r="R6" s="158"/>
      <c r="S6" s="15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60" t="s">
        <v>146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118</v>
      </c>
      <c r="E9" s="172" t="s">
        <v>163</v>
      </c>
      <c r="F9" s="172"/>
      <c r="G9" s="172"/>
      <c r="H9" s="172"/>
      <c r="I9" s="172"/>
      <c r="J9" s="172"/>
      <c r="K9" s="61"/>
      <c r="L9" s="172"/>
      <c r="M9" s="172"/>
      <c r="N9" s="172"/>
      <c r="O9" s="172"/>
      <c r="P9" s="172"/>
      <c r="Q9" s="172"/>
      <c r="R9" s="62">
        <v>51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106</v>
      </c>
      <c r="E10" s="137" t="s">
        <v>152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7"/>
      <c r="R10" s="65">
        <v>42</v>
      </c>
      <c r="S10" s="63">
        <f t="shared" ref="S10:S14" si="0">IF(R10="","",RANK(R10,$R$9:$R$14,0))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81</v>
      </c>
      <c r="E11" s="137" t="s">
        <v>149</v>
      </c>
      <c r="F11" s="137"/>
      <c r="G11" s="137"/>
      <c r="H11" s="137"/>
      <c r="I11" s="137"/>
      <c r="J11" s="137"/>
      <c r="K11" s="61"/>
      <c r="L11" s="136"/>
      <c r="M11" s="136"/>
      <c r="N11" s="136"/>
      <c r="O11" s="136"/>
      <c r="P11" s="136"/>
      <c r="Q11" s="136"/>
      <c r="R11" s="65">
        <v>48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3</v>
      </c>
      <c r="E12" s="136" t="s">
        <v>168</v>
      </c>
      <c r="F12" s="136"/>
      <c r="G12" s="136"/>
      <c r="H12" s="136"/>
      <c r="I12" s="136"/>
      <c r="J12" s="136"/>
      <c r="K12" s="61"/>
      <c r="L12" s="137"/>
      <c r="M12" s="137"/>
      <c r="N12" s="137"/>
      <c r="O12" s="137"/>
      <c r="P12" s="137"/>
      <c r="Q12" s="137"/>
      <c r="R12" s="65">
        <v>48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106</v>
      </c>
      <c r="E13" s="137" t="s">
        <v>157</v>
      </c>
      <c r="F13" s="137"/>
      <c r="G13" s="137"/>
      <c r="H13" s="137"/>
      <c r="I13" s="137"/>
      <c r="J13" s="137"/>
      <c r="K13" s="61"/>
      <c r="L13" s="137"/>
      <c r="M13" s="137"/>
      <c r="N13" s="137"/>
      <c r="O13" s="137"/>
      <c r="P13" s="137"/>
      <c r="Q13" s="138"/>
      <c r="R13" s="65">
        <v>42</v>
      </c>
      <c r="S13" s="63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25</v>
      </c>
      <c r="E14" s="171" t="s">
        <v>153</v>
      </c>
      <c r="F14" s="171"/>
      <c r="G14" s="171"/>
      <c r="H14" s="171"/>
      <c r="I14" s="171"/>
      <c r="J14" s="171"/>
      <c r="K14" s="67"/>
      <c r="L14" s="139"/>
      <c r="M14" s="139"/>
      <c r="N14" s="139"/>
      <c r="O14" s="139"/>
      <c r="P14" s="139"/>
      <c r="Q14" s="140"/>
      <c r="R14" s="68">
        <v>36</v>
      </c>
      <c r="S14" s="69">
        <f t="shared" si="0"/>
        <v>6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2"/>
      <c r="C16" s="132"/>
      <c r="D16" s="87"/>
      <c r="E16" s="133"/>
      <c r="F16" s="133"/>
      <c r="G16" s="133"/>
      <c r="H16" s="133"/>
      <c r="I16" s="133"/>
      <c r="J16" s="133"/>
      <c r="K16" s="134" t="s">
        <v>133</v>
      </c>
      <c r="L16" s="134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0"/>
      <c r="C17" s="3"/>
      <c r="D17" s="135">
        <v>2</v>
      </c>
      <c r="E17" s="118" t="str">
        <f>VLOOKUP(D17,$B$9:$J$14,4,FALSE)</f>
        <v>Ézéchyel Dubé-Crête</v>
      </c>
      <c r="F17" s="118"/>
      <c r="G17" s="118"/>
      <c r="H17" s="118"/>
      <c r="I17" s="119"/>
      <c r="J17" s="71" t="str">
        <f>IF(OR(K17="",L17=""),"",IF(K17&gt;L17,"V",IF(K17=L17,"","P")))</f>
        <v>P</v>
      </c>
      <c r="K17" s="72">
        <v>4</v>
      </c>
      <c r="L17" s="72">
        <v>21</v>
      </c>
      <c r="M17" s="71" t="str">
        <f>IF(OR(K17="",L17=""),"",IF(L17&gt;K17,"V",IF(K17=L17,"","P")))</f>
        <v>V</v>
      </c>
      <c r="N17" s="127">
        <v>4</v>
      </c>
      <c r="O17" s="118" t="str">
        <f>VLOOKUP(N17,$B$9:$J$14,4,FALSE)</f>
        <v>Charles-Antoine Goyette</v>
      </c>
      <c r="P17" s="118"/>
      <c r="Q17" s="118"/>
      <c r="R17" s="118"/>
      <c r="S17" s="119"/>
      <c r="U17" s="117">
        <f>IF(OR(K17="",L17=""),"",(COUNTIF(J17:J19,"V")*3)+(COUNTIF(J17:J19,"P")*1)+(COUNTIF(J17:J19,"VS")*1))</f>
        <v>2</v>
      </c>
      <c r="V17" s="117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0"/>
      <c r="C18" s="3"/>
      <c r="D18" s="135"/>
      <c r="E18" s="118" t="str">
        <f>IF(VLOOKUP(D17,$B$9:$Q$14,11,FALSE)="","",VLOOKUP(D17,$B$9:$Q$14,11,FALSE))</f>
        <v/>
      </c>
      <c r="F18" s="118"/>
      <c r="G18" s="118"/>
      <c r="H18" s="118"/>
      <c r="I18" s="119"/>
      <c r="J18" s="71" t="str">
        <f>IF(OR(K18="",L18=""),"",IF(K18&gt;L18,"V",IF(K18=L18,"","P")))</f>
        <v>P</v>
      </c>
      <c r="K18" s="72">
        <v>20</v>
      </c>
      <c r="L18" s="72">
        <v>22</v>
      </c>
      <c r="M18" s="71" t="str">
        <f>IF(OR(K18="",L18=""),"",IF(L18&gt;K18,"V",IF(K18=L18,"","P")))</f>
        <v>V</v>
      </c>
      <c r="N18" s="128"/>
      <c r="O18" s="118" t="str">
        <f>IF(VLOOKUP(N17,$B$9:$Q$14,11,FALSE)="","",VLOOKUP(N17,$B$9:$Q$14,11,FALSE))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0"/>
      <c r="C19" s="3"/>
      <c r="D19" s="135"/>
      <c r="E19" s="120" t="str">
        <f>IF(VLOOKUP(D17,$B$9:$D$14,3,FALSE)="","",VLOOKUP((VLOOKUP(D17,$B$9:$D$14,3,FALSE)),[1]Lég!$H$3:$J$30,3,FALSE))</f>
        <v>LA FRONTALIÈRE</v>
      </c>
      <c r="F19" s="121"/>
      <c r="G19" s="121"/>
      <c r="H19" s="121"/>
      <c r="I19" s="122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9"/>
      <c r="O19" s="120" t="str">
        <f>IF(VLOOKUP(N17,$B$9:$D$14,3,FALSE)="","",VLOOKUP((VLOOKUP(N17,$B$9:$D$14,3,FALSE)),[1]Lég!$H$3:$J$30,3,FALSE))</f>
        <v>DU PHARE</v>
      </c>
      <c r="P19" s="121"/>
      <c r="Q19" s="121"/>
      <c r="R19" s="121"/>
      <c r="S19" s="122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0"/>
      <c r="C21" s="3"/>
      <c r="D21" s="124">
        <v>5</v>
      </c>
      <c r="E21" s="118" t="str">
        <f>VLOOKUP(D21,$B$9:$J$14,4,FALSE)</f>
        <v>Mathys Lachance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12</v>
      </c>
      <c r="M21" s="71" t="str">
        <f>IF(OR(K21="",L21=""),"",IF(L21&gt;K21,"V",IF(K21=L21,"","P")))</f>
        <v>P</v>
      </c>
      <c r="N21" s="127">
        <v>6</v>
      </c>
      <c r="O21" s="118" t="str">
        <f>VLOOKUP(N21,$B$9:$J$14,4,FALSE)</f>
        <v>Vincent Blackburn</v>
      </c>
      <c r="P21" s="118"/>
      <c r="Q21" s="118"/>
      <c r="R21" s="118"/>
      <c r="S21" s="119"/>
      <c r="U21" s="117">
        <f>IF(OR(K21="",L21=""),"",(COUNTIF(J21:J23,"V")*3)+(COUNTIF(J21:J23,"P")*1)+(COUNTIF(J21:J23,"VS")*1))</f>
        <v>6</v>
      </c>
      <c r="V21" s="117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0"/>
      <c r="C22" s="3"/>
      <c r="D22" s="125"/>
      <c r="E22" s="118" t="str">
        <f>IF(VLOOKUP(D21,$B$9:$Q$14,11,FALSE)="","",VLOOKUP(D21,$B$9:$Q$14,11,FALSE))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11</v>
      </c>
      <c r="M22" s="71" t="str">
        <f>IF(OR(K22="",L22=""),"",IF(L22&gt;K22,"V",IF(K22=L22,"","P")))</f>
        <v>P</v>
      </c>
      <c r="N22" s="128"/>
      <c r="O22" s="118" t="str">
        <f>IF(VLOOKUP(N21,$B$9:$Q$14,11,FALSE)="","",VLOOKUP(N21,$B$9:$Q$14,11,FALSE))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0"/>
      <c r="C23" s="3"/>
      <c r="D23" s="126"/>
      <c r="E23" s="120" t="str">
        <f>IF(VLOOKUP(D21,$B$9:$D$14,3,FALSE)="","",VLOOKUP((VLOOKUP(D21,$B$9:$D$14,3,FALSE)),[1]Lég!$H$3:$J$30,3,FALSE))</f>
        <v>LA FRONTALIÈRE</v>
      </c>
      <c r="F23" s="121"/>
      <c r="G23" s="121"/>
      <c r="H23" s="121"/>
      <c r="I23" s="122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9"/>
      <c r="O23" s="120" t="str">
        <f>IF(VLOOKUP(N21,$B$9:$D$14,3,FALSE)="","",VLOOKUP((VLOOKUP(N21,$B$9:$D$14,3,FALSE)),[1]Lég!$H$3:$J$30,3,FALSE))</f>
        <v>DU TRIOLET</v>
      </c>
      <c r="P23" s="121"/>
      <c r="Q23" s="121"/>
      <c r="R23" s="121"/>
      <c r="S23" s="122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3"/>
      <c r="C25" s="3"/>
      <c r="D25" s="124">
        <v>1</v>
      </c>
      <c r="E25" s="118" t="str">
        <f>VLOOKUP(D25,$B$9:$J$14,4,FALSE)</f>
        <v>Viktor Papillon</v>
      </c>
      <c r="F25" s="118"/>
      <c r="G25" s="118"/>
      <c r="H25" s="118"/>
      <c r="I25" s="119"/>
      <c r="J25" s="71" t="str">
        <f>IF(OR(K25="",L25=""),"",IF(K25&gt;L25,"V",IF(K25=L25,"","P")))</f>
        <v>V</v>
      </c>
      <c r="K25" s="72">
        <v>21</v>
      </c>
      <c r="L25" s="72">
        <v>17</v>
      </c>
      <c r="M25" s="71" t="str">
        <f>IF(OR(K25="",L25=""),"",IF(L25&gt;K25,"V",IF(K25=L25,"","P")))</f>
        <v>P</v>
      </c>
      <c r="N25" s="127">
        <v>3</v>
      </c>
      <c r="O25" s="118" t="str">
        <f>VLOOKUP(N25,$B$9:$J$14,4,FALSE)</f>
        <v>Xavier Dubuc</v>
      </c>
      <c r="P25" s="118"/>
      <c r="Q25" s="118"/>
      <c r="R25" s="118"/>
      <c r="S25" s="119"/>
      <c r="U25" s="117">
        <f>IF(OR(K25="",L25=""),"",(COUNTIF(J25:J27,"V")*3)+(COUNTIF(J25:J27,"P")*1)+(COUNTIF(J25:J27,"VS")*1))</f>
        <v>6</v>
      </c>
      <c r="V25" s="117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3"/>
      <c r="C26" s="3"/>
      <c r="D26" s="125"/>
      <c r="E26" s="118" t="str">
        <f>IF(VLOOKUP(D25,$B$9:$Q$14,11,FALSE)="","",VLOOKUP(D25,$B$9:$Q$14,11,FALSE))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21</v>
      </c>
      <c r="L26" s="72">
        <v>17</v>
      </c>
      <c r="M26" s="71" t="str">
        <f>IF(OR(K26="",L26=""),"",IF(L26&gt;K26,"V",IF(K26=L26,"","P")))</f>
        <v>P</v>
      </c>
      <c r="N26" s="128"/>
      <c r="O26" s="118" t="str">
        <f>IF(VLOOKUP(N25,$B$9:$Q$14,11,FALSE)="","",VLOOKUP(N25,$B$9:$Q$14,11,FALSE))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3"/>
      <c r="C27" s="3"/>
      <c r="D27" s="126"/>
      <c r="E27" s="120" t="str">
        <f>IF(VLOOKUP(D25,$B$9:$D$14,3,FALSE)="","",VLOOKUP((VLOOKUP(D25,$B$9:$D$14,3,FALSE)),[1]Lég!$H$3:$J$30,3,FALSE))</f>
        <v>MONTCALM</v>
      </c>
      <c r="F27" s="121"/>
      <c r="G27" s="121"/>
      <c r="H27" s="121"/>
      <c r="I27" s="122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9"/>
      <c r="O27" s="120" t="str">
        <f>IF(VLOOKUP(N25,$B$9:$D$14,3,FALSE)="","",VLOOKUP((VLOOKUP(N25,$B$9:$D$14,3,FALSE)),[1]Lég!$H$3:$J$30,3,FALSE))</f>
        <v>LE SALÉSIEN</v>
      </c>
      <c r="P27" s="121"/>
      <c r="Q27" s="121"/>
      <c r="R27" s="121"/>
      <c r="S27" s="122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3"/>
      <c r="C29" s="3"/>
      <c r="D29" s="124">
        <v>2</v>
      </c>
      <c r="E29" s="118" t="str">
        <f>VLOOKUP(D29,$B$9:$J$14,4,FALSE)</f>
        <v>Ézéchyel Dubé-Crête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5</v>
      </c>
      <c r="M29" s="71" t="str">
        <f>IF(OR(K29="",L29=""),"",IF(L29&gt;K29,"V",IF(K29=L29,"","P")))</f>
        <v>P</v>
      </c>
      <c r="N29" s="127">
        <v>6</v>
      </c>
      <c r="O29" s="118" t="str">
        <f>VLOOKUP(N29,$B$9:$J$14,4,FALSE)</f>
        <v>Vincent Blackburn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3"/>
      <c r="C30" s="3"/>
      <c r="D30" s="125"/>
      <c r="E30" s="118" t="str">
        <f>IF(VLOOKUP(D29,$B$9:$Q$14,11,FALSE)="","",VLOOKUP(D29,$B$9:$Q$14,11,FALSE))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7</v>
      </c>
      <c r="M30" s="71" t="str">
        <f>IF(OR(K30="",L30=""),"",IF(L30&gt;K30,"V",IF(K30=L30,"","P")))</f>
        <v>P</v>
      </c>
      <c r="N30" s="128"/>
      <c r="O30" s="118" t="str">
        <f>IF(VLOOKUP(N29,$B$9:$Q$14,11,FALSE)="","",VLOOKUP(N29,$B$9:$Q$14,11,FALSE))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3"/>
      <c r="C31" s="3"/>
      <c r="D31" s="126"/>
      <c r="E31" s="120" t="str">
        <f>IF(VLOOKUP(D29,$B$9:$D$14,3,FALSE)="","",VLOOKUP((VLOOKUP(D29,$B$9:$D$14,3,FALSE)),[1]Lég!$H$3:$J$30,3,FALSE))</f>
        <v>LA FRONTALIÈRE</v>
      </c>
      <c r="F31" s="121"/>
      <c r="G31" s="121"/>
      <c r="H31" s="121"/>
      <c r="I31" s="122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9"/>
      <c r="O31" s="120" t="str">
        <f>IF(VLOOKUP(N29,$B$9:$D$14,3,FALSE)="","",VLOOKUP((VLOOKUP(N29,$B$9:$D$14,3,FALSE)),[1]Lég!$H$3:$J$30,3,FALSE))</f>
        <v>DU TRIOLET</v>
      </c>
      <c r="P31" s="121"/>
      <c r="Q31" s="121"/>
      <c r="R31" s="121"/>
      <c r="S31" s="122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3"/>
      <c r="C33" s="3"/>
      <c r="D33" s="124">
        <v>1</v>
      </c>
      <c r="E33" s="118" t="str">
        <f>VLOOKUP(D33,$B$9:$J$14,4,FALSE)</f>
        <v>Viktor Papillon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12</v>
      </c>
      <c r="M33" s="71" t="str">
        <f>IF(OR(K33="",L33=""),"",IF(L33&gt;K33,"V",IF(K33=L33,"","P")))</f>
        <v>P</v>
      </c>
      <c r="N33" s="127">
        <v>4</v>
      </c>
      <c r="O33" s="118" t="str">
        <f>VLOOKUP(N33,$B$9:$J$14,4,FALSE)</f>
        <v>Charles-Antoine Goyette</v>
      </c>
      <c r="P33" s="118"/>
      <c r="Q33" s="118"/>
      <c r="R33" s="118"/>
      <c r="S33" s="119"/>
      <c r="U33" s="117">
        <f>IF(OR(K33="",L33=""),"",(COUNTIF(J33:J35,"V")*3)+(COUNTIF(J33:J35,"P")*1)+(COUNTIF(J33:J35,"VS")*1))</f>
        <v>6</v>
      </c>
      <c r="V33" s="117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3"/>
      <c r="C34" s="3"/>
      <c r="D34" s="125"/>
      <c r="E34" s="118" t="str">
        <f>IF(VLOOKUP(D33,$B$9:$Q$14,11,FALSE)="","",VLOOKUP(D33,$B$9:$Q$14,11,FALSE))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21</v>
      </c>
      <c r="L34" s="72">
        <v>19</v>
      </c>
      <c r="M34" s="71" t="str">
        <f>IF(OR(K34="",L34=""),"",IF(L34&gt;K34,"V",IF(K34=L34,"","P")))</f>
        <v>P</v>
      </c>
      <c r="N34" s="128"/>
      <c r="O34" s="118" t="str">
        <f>IF(VLOOKUP(N33,$B$9:$Q$14,11,FALSE)="","",VLOOKUP(N33,$B$9:$Q$14,11,FALSE))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3"/>
      <c r="C35" s="3"/>
      <c r="D35" s="126"/>
      <c r="E35" s="120" t="str">
        <f>IF(VLOOKUP(D33,$B$9:$D$14,3,FALSE)="","",VLOOKUP((VLOOKUP(D33,$B$9:$D$14,3,FALSE)),[1]Lég!$H$3:$J$30,3,FALSE))</f>
        <v>MONTCALM</v>
      </c>
      <c r="F35" s="121"/>
      <c r="G35" s="121"/>
      <c r="H35" s="121"/>
      <c r="I35" s="122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9"/>
      <c r="O35" s="120" t="str">
        <f>IF(VLOOKUP(N33,$B$9:$D$14,3,FALSE)="","",VLOOKUP((VLOOKUP(N33,$B$9:$D$14,3,FALSE)),[1]Lég!$H$3:$J$30,3,FALSE))</f>
        <v>DU PHARE</v>
      </c>
      <c r="P35" s="121"/>
      <c r="Q35" s="121"/>
      <c r="R35" s="121"/>
      <c r="S35" s="122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3"/>
      <c r="C37" s="3"/>
      <c r="D37" s="124">
        <v>3</v>
      </c>
      <c r="E37" s="118" t="str">
        <f>VLOOKUP(D37,$B$9:$J$14,4,FALSE)</f>
        <v>Xavier Dubuc</v>
      </c>
      <c r="F37" s="118"/>
      <c r="G37" s="118"/>
      <c r="H37" s="118"/>
      <c r="I37" s="119"/>
      <c r="J37" s="71" t="str">
        <f>IF(OR(K37="",L37=""),"",IF(K37&gt;L37,"V",IF(K37=L37,"","P")))</f>
        <v>V</v>
      </c>
      <c r="K37" s="72">
        <v>21</v>
      </c>
      <c r="L37" s="72">
        <v>18</v>
      </c>
      <c r="M37" s="71" t="str">
        <f>IF(OR(K37="",L37=""),"",IF(L37&gt;K37,"V",IF(K37=L37,"","P")))</f>
        <v>P</v>
      </c>
      <c r="N37" s="127">
        <v>5</v>
      </c>
      <c r="O37" s="118" t="str">
        <f>VLOOKUP(N37,$B$9:$J$14,4,FALSE)</f>
        <v>Mathys Lachance</v>
      </c>
      <c r="P37" s="118"/>
      <c r="Q37" s="118"/>
      <c r="R37" s="118"/>
      <c r="S37" s="119"/>
      <c r="U37" s="117">
        <f>IF(OR(K37="",L37=""),"",(COUNTIF(J37:J39,"V")*3)+(COUNTIF(J37:J39,"P")*1)+(COUNTIF(J37:J39,"VS")*1))</f>
        <v>6</v>
      </c>
      <c r="V37" s="117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3"/>
      <c r="C38" s="3"/>
      <c r="D38" s="125"/>
      <c r="E38" s="118" t="str">
        <f>IF(VLOOKUP(D37,$B$9:$Q$14,11,FALSE)="","",VLOOKUP(D37,$B$9:$Q$14,11,FALSE))</f>
        <v/>
      </c>
      <c r="F38" s="118"/>
      <c r="G38" s="118"/>
      <c r="H38" s="118"/>
      <c r="I38" s="119"/>
      <c r="J38" s="71" t="str">
        <f>IF(OR(K38="",L38=""),"",IF(K38&gt;L38,"V",IF(K38=L38,"","P")))</f>
        <v>V</v>
      </c>
      <c r="K38" s="72">
        <v>21</v>
      </c>
      <c r="L38" s="72">
        <v>7</v>
      </c>
      <c r="M38" s="71" t="str">
        <f>IF(OR(K38="",L38=""),"",IF(L38&gt;K38,"V",IF(K38=L38,"","P")))</f>
        <v>P</v>
      </c>
      <c r="N38" s="128"/>
      <c r="O38" s="118" t="str">
        <f>IF(VLOOKUP(N37,$B$9:$Q$14,11,FALSE)="","",VLOOKUP(N37,$B$9:$Q$14,11,FALSE))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3"/>
      <c r="C39" s="3"/>
      <c r="D39" s="126"/>
      <c r="E39" s="120" t="str">
        <f>IF(VLOOKUP(D37,$B$9:$D$14,3,FALSE)="","",VLOOKUP((VLOOKUP(D37,$B$9:$D$14,3,FALSE)),[1]Lég!$H$3:$J$30,3,FALSE))</f>
        <v>LE SALÉSIEN</v>
      </c>
      <c r="F39" s="121"/>
      <c r="G39" s="121"/>
      <c r="H39" s="121"/>
      <c r="I39" s="122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9"/>
      <c r="O39" s="120" t="str">
        <f>IF(VLOOKUP(N37,$B$9:$D$14,3,FALSE)="","",VLOOKUP((VLOOKUP(N37,$B$9:$D$14,3,FALSE)),[1]Lég!$H$3:$J$30,3,FALSE))</f>
        <v>LA FRONTALIÈRE</v>
      </c>
      <c r="P39" s="121"/>
      <c r="Q39" s="121"/>
      <c r="R39" s="121"/>
      <c r="S39" s="122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3"/>
      <c r="C41" s="3"/>
      <c r="D41" s="124">
        <v>4</v>
      </c>
      <c r="E41" s="118" t="str">
        <f>VLOOKUP(D41,$B$9:$J$14,4,FALSE)</f>
        <v>Charles-Antoine Goyette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6</v>
      </c>
      <c r="M41" s="71" t="str">
        <f>IF(OR(K41="",L41=""),"",IF(L41&gt;K41,"V",IF(K41=L41,"","P")))</f>
        <v>P</v>
      </c>
      <c r="N41" s="127">
        <v>6</v>
      </c>
      <c r="O41" s="118" t="str">
        <f>VLOOKUP(N41,$B$9:$J$14,4,FALSE)</f>
        <v>Vincent Blackburn</v>
      </c>
      <c r="P41" s="118"/>
      <c r="Q41" s="118"/>
      <c r="R41" s="118"/>
      <c r="S41" s="119"/>
      <c r="U41" s="117">
        <f>IF(OR(K41="",L41=""),"",(COUNTIF(J41:J43,"V")*3)+(COUNTIF(J41:J43,"P")*1)+(COUNTIF(J41:J43,"VS")*1))</f>
        <v>6</v>
      </c>
      <c r="V41" s="117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3"/>
      <c r="C42" s="3"/>
      <c r="D42" s="125"/>
      <c r="E42" s="118" t="str">
        <f>IF(VLOOKUP(D41,$B$9:$Q$14,11,FALSE)="","",VLOOKUP(D41,$B$9:$Q$14,11,FALSE))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6</v>
      </c>
      <c r="M42" s="71" t="str">
        <f>IF(OR(K42="",L42=""),"",IF(L42&gt;K42,"V",IF(K42=L42,"","P")))</f>
        <v>P</v>
      </c>
      <c r="N42" s="128"/>
      <c r="O42" s="118" t="str">
        <f>IF(VLOOKUP(N41,$B$9:$Q$14,11,FALSE)="","",VLOOKUP(N41,$B$9:$Q$14,11,FALSE))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3"/>
      <c r="C43" s="3"/>
      <c r="D43" s="126"/>
      <c r="E43" s="120" t="str">
        <f>IF(VLOOKUP(D41,$B$9:$D$14,3,FALSE)="","",VLOOKUP((VLOOKUP(D41,$B$9:$D$14,3,FALSE)),[1]Lég!$H$3:$J$30,3,FALSE))</f>
        <v>DU PHARE</v>
      </c>
      <c r="F43" s="121"/>
      <c r="G43" s="121"/>
      <c r="H43" s="121"/>
      <c r="I43" s="122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9"/>
      <c r="O43" s="120" t="str">
        <f>IF(VLOOKUP(N41,$B$9:$D$14,3,FALSE)="","",VLOOKUP((VLOOKUP(N41,$B$9:$D$14,3,FALSE)),[1]Lég!$H$3:$J$30,3,FALSE))</f>
        <v>DU TRIOLET</v>
      </c>
      <c r="P43" s="121"/>
      <c r="Q43" s="121"/>
      <c r="R43" s="121"/>
      <c r="S43" s="122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3"/>
      <c r="C45" s="3"/>
      <c r="D45" s="124">
        <v>2</v>
      </c>
      <c r="E45" s="118" t="str">
        <f>VLOOKUP(D45,$B$9:$J$14,4,FALSE)</f>
        <v>Ézéchyel Dubé-Crête</v>
      </c>
      <c r="F45" s="118"/>
      <c r="G45" s="118"/>
      <c r="H45" s="118"/>
      <c r="I45" s="119"/>
      <c r="J45" s="71" t="str">
        <f>IF(OR(K45="",L45=""),"",IF(K45&gt;L45,"V",IF(K45=L45,"","P")))</f>
        <v>P</v>
      </c>
      <c r="K45" s="72">
        <v>21</v>
      </c>
      <c r="L45" s="72">
        <v>23</v>
      </c>
      <c r="M45" s="71" t="str">
        <f>IF(OR(K45="",L45=""),"",IF(L45&gt;K45,"V",IF(K45=L45,"","P")))</f>
        <v>V</v>
      </c>
      <c r="N45" s="127">
        <v>3</v>
      </c>
      <c r="O45" s="118" t="str">
        <f>VLOOKUP(N45,$B$9:$J$14,4,FALSE)</f>
        <v>Xavier Dubuc</v>
      </c>
      <c r="P45" s="118"/>
      <c r="Q45" s="118"/>
      <c r="R45" s="118"/>
      <c r="S45" s="119"/>
      <c r="U45" s="117">
        <f>IF(OR(K45="",L45=""),"",(COUNTIF(J45:J47,"V")*3)+(COUNTIF(J45:J47,"P")*1)+(COUNTIF(J45:J47,"VS")*1))</f>
        <v>2</v>
      </c>
      <c r="V45" s="117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23"/>
      <c r="C46" s="3"/>
      <c r="D46" s="125"/>
      <c r="E46" s="118" t="str">
        <f>IF(VLOOKUP(D45,$B$9:$Q$14,11,FALSE)="","",VLOOKUP(D45,$B$9:$Q$14,11,FALSE))</f>
        <v/>
      </c>
      <c r="F46" s="118"/>
      <c r="G46" s="118"/>
      <c r="H46" s="118"/>
      <c r="I46" s="119"/>
      <c r="J46" s="71" t="str">
        <f>IF(OR(K46="",L46=""),"",IF(K46&gt;L46,"V",IF(K46=L46,"","P")))</f>
        <v>P</v>
      </c>
      <c r="K46" s="72">
        <v>16</v>
      </c>
      <c r="L46" s="72">
        <v>21</v>
      </c>
      <c r="M46" s="71" t="str">
        <f>IF(OR(K46="",L46=""),"",IF(L46&gt;K46,"V",IF(K46=L46,"","P")))</f>
        <v>V</v>
      </c>
      <c r="N46" s="128"/>
      <c r="O46" s="118" t="str">
        <f>IF(VLOOKUP(N45,$B$9:$Q$14,11,FALSE)="","",VLOOKUP(N45,$B$9:$Q$14,11,FALSE))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3"/>
      <c r="C47" s="3"/>
      <c r="D47" s="126"/>
      <c r="E47" s="120" t="str">
        <f>IF(VLOOKUP(D45,$B$9:$D$14,3,FALSE)="","",VLOOKUP((VLOOKUP(D45,$B$9:$D$14,3,FALSE)),[1]Lég!$H$3:$J$30,3,FALSE))</f>
        <v>LA FRONTALIÈRE</v>
      </c>
      <c r="F47" s="121"/>
      <c r="G47" s="121"/>
      <c r="H47" s="121"/>
      <c r="I47" s="122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9"/>
      <c r="O47" s="120" t="str">
        <f>IF(VLOOKUP(N45,$B$9:$D$14,3,FALSE)="","",VLOOKUP((VLOOKUP(N45,$B$9:$D$14,3,FALSE)),[1]Lég!$H$3:$J$30,3,FALSE))</f>
        <v>LE SALÉSIEN</v>
      </c>
      <c r="P47" s="121"/>
      <c r="Q47" s="121"/>
      <c r="R47" s="121"/>
      <c r="S47" s="122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3"/>
      <c r="C49" s="3"/>
      <c r="D49" s="124">
        <v>1</v>
      </c>
      <c r="E49" s="118" t="str">
        <f>VLOOKUP(D49,$B$9:$J$14,4,FALSE)</f>
        <v>Viktor Papillon</v>
      </c>
      <c r="F49" s="118"/>
      <c r="G49" s="118"/>
      <c r="H49" s="118"/>
      <c r="I49" s="119"/>
      <c r="J49" s="71" t="str">
        <f>IF(OR(K49="",L49=""),"",IF(K49&gt;L49,"V",IF(K49=L49,"","P")))</f>
        <v>V</v>
      </c>
      <c r="K49" s="72">
        <v>21</v>
      </c>
      <c r="L49" s="72">
        <v>10</v>
      </c>
      <c r="M49" s="71" t="str">
        <f>IF(OR(K49="",L49=""),"",IF(L49&gt;K49,"V",IF(K49=L49,"","P")))</f>
        <v>P</v>
      </c>
      <c r="N49" s="127">
        <v>5</v>
      </c>
      <c r="O49" s="118" t="str">
        <f>VLOOKUP(N49,$B$9:$J$14,4,FALSE)</f>
        <v>Mathys Lachance</v>
      </c>
      <c r="P49" s="118"/>
      <c r="Q49" s="118"/>
      <c r="R49" s="118"/>
      <c r="S49" s="119"/>
      <c r="U49" s="117">
        <f>IF(OR(K49="",L49=""),"",(COUNTIF(J49:J51,"V")*3)+(COUNTIF(J49:J51,"P")*1)+(COUNTIF(J49:J51,"VS")*1))</f>
        <v>6</v>
      </c>
      <c r="V49" s="117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3"/>
      <c r="C50" s="3"/>
      <c r="D50" s="125"/>
      <c r="E50" s="118" t="str">
        <f>IF(VLOOKUP(D49,$B$9:$Q$14,11,FALSE)="","",VLOOKUP(D49,$B$9:$Q$14,11,FALSE))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15</v>
      </c>
      <c r="M50" s="71" t="str">
        <f>IF(OR(K50="",L50=""),"",IF(L50&gt;K50,"V",IF(K50=L50,"","P")))</f>
        <v>P</v>
      </c>
      <c r="N50" s="128"/>
      <c r="O50" s="118" t="str">
        <f>IF(VLOOKUP(N49,$B$9:$Q$14,11,FALSE)="","",VLOOKUP(N49,$B$9:$Q$14,11,FALSE))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3"/>
      <c r="C51" s="3"/>
      <c r="D51" s="126"/>
      <c r="E51" s="120" t="str">
        <f>IF(VLOOKUP(D49,$B$9:$D$14,3,FALSE)="","",VLOOKUP((VLOOKUP(D49,$B$9:$D$14,3,FALSE)),[1]Lég!$H$3:$J$30,3,FALSE))</f>
        <v>MONTCALM</v>
      </c>
      <c r="F51" s="121"/>
      <c r="G51" s="121"/>
      <c r="H51" s="121"/>
      <c r="I51" s="122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9"/>
      <c r="O51" s="120" t="str">
        <f>IF(VLOOKUP(N49,$B$9:$D$14,3,FALSE)="","",VLOOKUP((VLOOKUP(N49,$B$9:$D$14,3,FALSE)),[1]Lég!$H$3:$J$30,3,FALSE))</f>
        <v>LA FRONTALIÈRE</v>
      </c>
      <c r="P51" s="121"/>
      <c r="Q51" s="121"/>
      <c r="R51" s="121"/>
      <c r="S51" s="122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3"/>
      <c r="C53" s="3"/>
      <c r="D53" s="124">
        <v>3</v>
      </c>
      <c r="E53" s="118" t="str">
        <f>VLOOKUP(D53,$B$9:$J$14,4,FALSE)</f>
        <v>Xavier Dubuc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9</v>
      </c>
      <c r="M53" s="71" t="str">
        <f>IF(OR(K53="",L53=""),"",IF(L53&gt;K53,"V",IF(K53=L53,"","P")))</f>
        <v>P</v>
      </c>
      <c r="N53" s="127">
        <v>6</v>
      </c>
      <c r="O53" s="118" t="str">
        <f>VLOOKUP(N53,$B$9:$J$14,4,FALSE)</f>
        <v>Vincent Blackburn</v>
      </c>
      <c r="P53" s="118"/>
      <c r="Q53" s="118"/>
      <c r="R53" s="118"/>
      <c r="S53" s="119"/>
      <c r="U53" s="117">
        <f>IF(OR(K53="",L53=""),"",(COUNTIF(J53:J55,"V")*3)+(COUNTIF(J53:J55,"P")*1)+(COUNTIF(J53:J55,"VS")*1))</f>
        <v>6</v>
      </c>
      <c r="V53" s="117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23"/>
      <c r="C54" s="3"/>
      <c r="D54" s="125"/>
      <c r="E54" s="118" t="str">
        <f>IF(VLOOKUP(D53,$B$9:$Q$14,11,FALSE)="","",VLOOKUP(D53,$B$9:$Q$14,11,FALSE))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21</v>
      </c>
      <c r="L54" s="72">
        <v>11</v>
      </c>
      <c r="M54" s="71" t="str">
        <f>IF(OR(K54="",L54=""),"",IF(L54&gt;K54,"V",IF(K54=L54,"","P")))</f>
        <v>P</v>
      </c>
      <c r="N54" s="128"/>
      <c r="O54" s="118" t="str">
        <f>IF(VLOOKUP(N53,$B$9:$Q$14,11,FALSE)="","",VLOOKUP(N53,$B$9:$Q$14,11,FALSE))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3"/>
      <c r="C55" s="3"/>
      <c r="D55" s="126"/>
      <c r="E55" s="120" t="str">
        <f>IF(VLOOKUP(D53,$B$9:$D$14,3,FALSE)="","",VLOOKUP((VLOOKUP(D53,$B$9:$D$14,3,FALSE)),[1]Lég!$H$3:$J$30,3,FALSE))</f>
        <v>LE SALÉSIEN</v>
      </c>
      <c r="F55" s="121"/>
      <c r="G55" s="121"/>
      <c r="H55" s="121"/>
      <c r="I55" s="122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9"/>
      <c r="O55" s="120" t="str">
        <f>IF(VLOOKUP(N53,$B$9:$D$14,3,FALSE)="","",VLOOKUP((VLOOKUP(N53,$B$9:$D$14,3,FALSE)),[1]Lég!$H$3:$J$30,3,FALSE))</f>
        <v>DU TRIOLET</v>
      </c>
      <c r="P55" s="121"/>
      <c r="Q55" s="121"/>
      <c r="R55" s="121"/>
      <c r="S55" s="122"/>
      <c r="U55" s="117"/>
      <c r="V55" s="117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23"/>
      <c r="C57" s="3"/>
      <c r="D57" s="124">
        <v>4</v>
      </c>
      <c r="E57" s="118" t="str">
        <f>VLOOKUP(D57,$B$9:$J$14,4,FALSE)</f>
        <v>Charles-Antoine Goyette</v>
      </c>
      <c r="F57" s="118"/>
      <c r="G57" s="118"/>
      <c r="H57" s="118"/>
      <c r="I57" s="119"/>
      <c r="J57" s="71" t="str">
        <f>IF(OR(K57="",L57=""),"",IF(K57&gt;L57,"V",IF(K57=L57,"","P")))</f>
        <v>V</v>
      </c>
      <c r="K57" s="72">
        <v>21</v>
      </c>
      <c r="L57" s="72">
        <v>17</v>
      </c>
      <c r="M57" s="71" t="str">
        <f>IF(OR(K57="",L57=""),"",IF(L57&gt;K57,"V",IF(K57=L57,"","P")))</f>
        <v>P</v>
      </c>
      <c r="N57" s="127">
        <v>5</v>
      </c>
      <c r="O57" s="118" t="str">
        <f>VLOOKUP(N57,$B$9:$J$14,4,FALSE)</f>
        <v>Mathys Lachance</v>
      </c>
      <c r="P57" s="118"/>
      <c r="Q57" s="118"/>
      <c r="R57" s="118"/>
      <c r="S57" s="119"/>
      <c r="U57" s="117">
        <f>IF(OR(K57="",L57=""),"",(COUNTIF(J57:J59,"V")*3)+(COUNTIF(J57:J59,"P")*1)+(COUNTIF(J57:J59,"VS")*1))</f>
        <v>6</v>
      </c>
      <c r="V57" s="117">
        <f>IF(OR(K57="",L57=""),"",(COUNTIF(M57:M59,"V")*3)+(COUNTIF(M57:M59,"P")*1)+(COUNTIF(M57:M59,"VS")*1))</f>
        <v>2</v>
      </c>
      <c r="AG57" s="81"/>
    </row>
    <row r="58" spans="1:33" s="82" customFormat="1" ht="15.75" x14ac:dyDescent="0.2">
      <c r="A58" s="81"/>
      <c r="B58" s="123"/>
      <c r="C58" s="3"/>
      <c r="D58" s="125"/>
      <c r="E58" s="118" t="str">
        <f>IF(VLOOKUP(D57,$B$9:$Q$14,11,FALSE)="","",VLOOKUP(D57,$B$9:$Q$14,11,FALSE))</f>
        <v/>
      </c>
      <c r="F58" s="118"/>
      <c r="G58" s="118"/>
      <c r="H58" s="118"/>
      <c r="I58" s="119"/>
      <c r="J58" s="71" t="str">
        <f>IF(OR(K58="",L58=""),"",IF(K58&gt;L58,"V",IF(K58=L58,"","P")))</f>
        <v>V</v>
      </c>
      <c r="K58" s="72">
        <v>21</v>
      </c>
      <c r="L58" s="72">
        <v>11</v>
      </c>
      <c r="M58" s="71" t="str">
        <f>IF(OR(K58="",L58=""),"",IF(L58&gt;K58,"V",IF(K58=L58,"","P")))</f>
        <v>P</v>
      </c>
      <c r="N58" s="128"/>
      <c r="O58" s="118" t="str">
        <f>IF(VLOOKUP(N57,$B$9:$Q$14,11,FALSE)="","",VLOOKUP(N57,$B$9:$Q$14,11,FALSE))</f>
        <v/>
      </c>
      <c r="P58" s="118"/>
      <c r="Q58" s="118"/>
      <c r="R58" s="118"/>
      <c r="S58" s="119"/>
      <c r="U58" s="117"/>
      <c r="V58" s="117"/>
      <c r="AG58" s="81"/>
    </row>
    <row r="59" spans="1:33" s="82" customFormat="1" ht="15.75" x14ac:dyDescent="0.2">
      <c r="A59" s="81"/>
      <c r="B59" s="123"/>
      <c r="C59" s="3"/>
      <c r="D59" s="126"/>
      <c r="E59" s="120" t="str">
        <f>IF(VLOOKUP(D57,$B$9:$D$14,3,FALSE)="","",VLOOKUP((VLOOKUP(D57,$B$9:$D$14,3,FALSE)),[1]Lég!$H$3:$J$30,3,FALSE))</f>
        <v>DU PHARE</v>
      </c>
      <c r="F59" s="121"/>
      <c r="G59" s="121"/>
      <c r="H59" s="121"/>
      <c r="I59" s="122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29"/>
      <c r="O59" s="120" t="str">
        <f>IF(VLOOKUP(N57,$B$9:$D$14,3,FALSE)="","",VLOOKUP((VLOOKUP(N57,$B$9:$D$14,3,FALSE)),[1]Lég!$H$3:$J$30,3,FALSE))</f>
        <v>LA FRONTALIÈRE</v>
      </c>
      <c r="P59" s="121"/>
      <c r="Q59" s="121"/>
      <c r="R59" s="121"/>
      <c r="S59" s="122"/>
      <c r="U59" s="117"/>
      <c r="V59" s="117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23"/>
      <c r="C61" s="3"/>
      <c r="D61" s="124">
        <v>1</v>
      </c>
      <c r="E61" s="118" t="str">
        <f>VLOOKUP(D61,$B$9:$J$14,4,FALSE)</f>
        <v>Viktor Papillon</v>
      </c>
      <c r="F61" s="118"/>
      <c r="G61" s="118"/>
      <c r="H61" s="118"/>
      <c r="I61" s="119"/>
      <c r="J61" s="71" t="str">
        <f>IF(OR(K61="",L61=""),"",IF(K61&gt;L61,"V",IF(K61=L61,"","P")))</f>
        <v>V</v>
      </c>
      <c r="K61" s="72">
        <v>21</v>
      </c>
      <c r="L61" s="72">
        <v>18</v>
      </c>
      <c r="M61" s="71" t="str">
        <f>IF(OR(K61="",L61=""),"",IF(L61&gt;K61,"V",IF(K61=L61,"","P")))</f>
        <v>P</v>
      </c>
      <c r="N61" s="127">
        <v>2</v>
      </c>
      <c r="O61" s="118" t="str">
        <f>VLOOKUP(N61,$B$9:$J$14,4,FALSE)</f>
        <v>Ézéchyel Dubé-Crête</v>
      </c>
      <c r="P61" s="118"/>
      <c r="Q61" s="118"/>
      <c r="R61" s="118"/>
      <c r="S61" s="119"/>
      <c r="U61" s="117">
        <f>IF(OR(K61="",L61=""),"",(COUNTIF(J61:J63,"V")*3)+(COUNTIF(J61:J63,"P")*1)+(COUNTIF(J61:J63,"VS")*1))</f>
        <v>6</v>
      </c>
      <c r="V61" s="117">
        <f>IF(OR(K61="",L61=""),"",(COUNTIF(M61:M63,"V")*3)+(COUNTIF(M61:M63,"P")*1)+(COUNTIF(M61:M63,"VS")*1))</f>
        <v>2</v>
      </c>
      <c r="AG61" s="81"/>
    </row>
    <row r="62" spans="1:33" s="82" customFormat="1" ht="15.75" x14ac:dyDescent="0.2">
      <c r="A62" s="81"/>
      <c r="B62" s="123"/>
      <c r="C62" s="3"/>
      <c r="D62" s="125"/>
      <c r="E62" s="118" t="str">
        <f>IF(VLOOKUP(D61,$B$9:$Q$14,11,FALSE)="","",VLOOKUP(D61,$B$9:$Q$14,11,FALSE))</f>
        <v/>
      </c>
      <c r="F62" s="118"/>
      <c r="G62" s="118"/>
      <c r="H62" s="118"/>
      <c r="I62" s="119"/>
      <c r="J62" s="71" t="str">
        <f>IF(OR(K62="",L62=""),"",IF(K62&gt;L62,"V",IF(K62=L62,"","P")))</f>
        <v>V</v>
      </c>
      <c r="K62" s="72">
        <v>21</v>
      </c>
      <c r="L62" s="72">
        <v>18</v>
      </c>
      <c r="M62" s="71" t="str">
        <f>IF(OR(K62="",L62=""),"",IF(L62&gt;K62,"V",IF(K62=L62,"","P")))</f>
        <v>P</v>
      </c>
      <c r="N62" s="128"/>
      <c r="O62" s="118" t="str">
        <f>IF(VLOOKUP(N61,$B$9:$Q$14,11,FALSE)="","",VLOOKUP(N61,$B$9:$Q$14,11,FALSE))</f>
        <v/>
      </c>
      <c r="P62" s="118"/>
      <c r="Q62" s="118"/>
      <c r="R62" s="118"/>
      <c r="S62" s="119"/>
      <c r="U62" s="117"/>
      <c r="V62" s="117"/>
      <c r="AG62" s="81"/>
    </row>
    <row r="63" spans="1:33" s="82" customFormat="1" ht="15.75" x14ac:dyDescent="0.2">
      <c r="A63" s="81"/>
      <c r="B63" s="123"/>
      <c r="C63" s="3"/>
      <c r="D63" s="126"/>
      <c r="E63" s="120" t="str">
        <f>IF(VLOOKUP(D61,$B$9:$D$14,3,FALSE)="","",VLOOKUP((VLOOKUP(D61,$B$9:$D$14,3,FALSE)),[1]Lég!$H$3:$J$30,3,FALSE))</f>
        <v>MONTCALM</v>
      </c>
      <c r="F63" s="121"/>
      <c r="G63" s="121"/>
      <c r="H63" s="121"/>
      <c r="I63" s="122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29"/>
      <c r="O63" s="120" t="str">
        <f>IF(VLOOKUP(N61,$B$9:$D$14,3,FALSE)="","",VLOOKUP((VLOOKUP(N61,$B$9:$D$14,3,FALSE)),[1]Lég!$H$3:$J$30,3,FALSE))</f>
        <v>LA FRONTALIÈRE</v>
      </c>
      <c r="P63" s="121"/>
      <c r="Q63" s="121"/>
      <c r="R63" s="121"/>
      <c r="S63" s="122"/>
      <c r="U63" s="117"/>
      <c r="V63" s="117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</mergeCells>
  <conditionalFormatting sqref="B2:B3">
    <cfRule type="expression" dxfId="223" priority="150">
      <formula>B2=VLOOKUP("X2",$A$9:$L$15,5,FALSE)</formula>
    </cfRule>
    <cfRule type="expression" dxfId="222" priority="149">
      <formula>B2=VLOOKUP("X1",$A$9:$E$15,5,FALSE)</formula>
    </cfRule>
    <cfRule type="expression" dxfId="221" priority="148">
      <formula>B2=VLOOKUP("X3",$A$9:$L$15,5,FALSE)</formula>
    </cfRule>
    <cfRule type="expression" dxfId="220" priority="147">
      <formula>B2=VLOOKUP("X4",$A$9:$L$15,5,FALSE)</formula>
    </cfRule>
  </conditionalFormatting>
  <conditionalFormatting sqref="B5:F6">
    <cfRule type="expression" dxfId="219" priority="24">
      <formula>B5=VLOOKUP("X1",$A$9:$J$13,5,FALSE)</formula>
    </cfRule>
    <cfRule type="expression" dxfId="218" priority="23">
      <formula>B5=VLOOKUP("X2",$A$9:$J$13,5,FALSE)</formula>
    </cfRule>
    <cfRule type="expression" dxfId="217" priority="22">
      <formula>B5=VLOOKUP("X2",$A$9:$L$13,12,FALSE)</formula>
    </cfRule>
    <cfRule type="expression" dxfId="216" priority="21">
      <formula>B5=VLOOKUP("X1",$A$9:$L$13,12,FALSE)</formula>
    </cfRule>
  </conditionalFormatting>
  <conditionalFormatting sqref="B1:S1 C2:C3 B8:D8 S8:S13 K9:K12 B9:C15 K13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215" priority="157">
      <formula>B1=VLOOKUP("X2",$A$9:$L$15,5,FALSE)</formula>
    </cfRule>
    <cfRule type="expression" dxfId="214" priority="158">
      <formula>B1=VLOOKUP("X3",$A$9:$L$15,5,FALSE)</formula>
    </cfRule>
    <cfRule type="expression" dxfId="213" priority="146">
      <formula>B1=VLOOKUP("X1",$A$9:$J$15,5,FALSE)</formula>
    </cfRule>
  </conditionalFormatting>
  <conditionalFormatting sqref="B4:S7">
    <cfRule type="expression" dxfId="212" priority="20">
      <formula>B4=VLOOKUP("X1",$A$9:$J$15,5,FALSE)</formula>
    </cfRule>
    <cfRule type="expression" dxfId="211" priority="26">
      <formula>B4=VLOOKUP("X3",$A$9:$L$15,5,FALSE)</formula>
    </cfRule>
    <cfRule type="expression" dxfId="210" priority="25">
      <formula>B4=VLOOKUP("X2",$A$9:$L$15,5,FALSE)</formula>
    </cfRule>
  </conditionalFormatting>
  <conditionalFormatting sqref="D12:D13">
    <cfRule type="expression" dxfId="209" priority="103">
      <formula>D12=VLOOKUP("X5",$A$9:$J$13,5,FALSE)</formula>
    </cfRule>
    <cfRule type="expression" dxfId="208" priority="107">
      <formula>D12=VLOOKUP("X1",$A$9:$J$12,5,FALSE)</formula>
    </cfRule>
    <cfRule type="expression" dxfId="207" priority="106">
      <formula>D12=VLOOKUP("X2",$A$9:$J$13,5,FALSE)</formula>
    </cfRule>
    <cfRule type="expression" dxfId="206" priority="105">
      <formula>D12=VLOOKUP("X3",$A$9:$J$13,5,FALSE)</formula>
    </cfRule>
    <cfRule type="expression" dxfId="205" priority="104">
      <formula>D12=VLOOKUP("X4",$A$9:$J$13,5,FALSE)</formula>
    </cfRule>
  </conditionalFormatting>
  <conditionalFormatting sqref="D2:I3">
    <cfRule type="expression" dxfId="204" priority="140">
      <formula>D2=VLOOKUP("X2",$A$9:$J$13,5,FALSE)</formula>
    </cfRule>
    <cfRule type="expression" dxfId="203" priority="139">
      <formula>D2=VLOOKUP("X1",$A$9:$J$12,5,FALSE)</formula>
    </cfRule>
    <cfRule type="expression" dxfId="202" priority="138">
      <formula>D2=VLOOKUP("X3",$A$9:$J$13,5,FALSE)</formula>
    </cfRule>
    <cfRule type="expression" dxfId="201" priority="137">
      <formula>D2=VLOOKUP("X4",$A$9:$J$13,5,FALSE)</formula>
    </cfRule>
    <cfRule type="expression" dxfId="200" priority="136">
      <formula>D2=VLOOKUP("X5",$A$9:$J$13,5,FALSE)</formula>
    </cfRule>
  </conditionalFormatting>
  <conditionalFormatting sqref="D9:J11">
    <cfRule type="expression" dxfId="199" priority="9">
      <formula>D9=VLOOKUP("X6",$A$9:$J$15,5,FALSE)</formula>
    </cfRule>
    <cfRule type="expression" dxfId="198" priority="8">
      <formula>D9=VLOOKUP("X7",$A$9:$J$15,5,FALSE)</formula>
    </cfRule>
    <cfRule type="expression" dxfId="197" priority="14">
      <formula>D9=VLOOKUP("X1",$A$9:$J$15,5,FALSE)</formula>
    </cfRule>
    <cfRule type="expression" dxfId="196" priority="13">
      <formula>D9=VLOOKUP("X2",$A$9:$J$15,5,FALSE)</formula>
    </cfRule>
    <cfRule type="expression" dxfId="195" priority="12">
      <formula>D9=VLOOKUP("X3",$A$9:$J$15,5,FALSE)</formula>
    </cfRule>
    <cfRule type="expression" dxfId="194" priority="11">
      <formula>D9=VLOOKUP("X4",$A$9:$J$15,5,FALSE)</formula>
    </cfRule>
    <cfRule type="expression" dxfId="193" priority="10">
      <formula>D9=VLOOKUP("X5",$A$9:$J$15,5,FALSE)</formula>
    </cfRule>
  </conditionalFormatting>
  <conditionalFormatting sqref="D14:J14">
    <cfRule type="expression" dxfId="192" priority="2">
      <formula>D14=VLOOKUP("X6",$A$9:$J$15,5,FALSE)</formula>
    </cfRule>
    <cfRule type="expression" dxfId="191" priority="3">
      <formula>D14=VLOOKUP("X5",$A$9:$J$15,5,FALSE)</formula>
    </cfRule>
    <cfRule type="expression" dxfId="190" priority="4">
      <formula>D14=VLOOKUP("X4",$A$9:$J$15,5,FALSE)</formula>
    </cfRule>
    <cfRule type="expression" dxfId="189" priority="5">
      <formula>D14=VLOOKUP("X3",$A$9:$J$15,5,FALSE)</formula>
    </cfRule>
    <cfRule type="expression" dxfId="188" priority="6">
      <formula>D14=VLOOKUP("X2",$A$9:$J$15,5,FALSE)</formula>
    </cfRule>
    <cfRule type="expression" dxfId="187" priority="1">
      <formula>D14=VLOOKUP("X7",$A$9:$J$15,5,FALSE)</formula>
    </cfRule>
    <cfRule type="expression" dxfId="186" priority="7">
      <formula>D14=VLOOKUP("X1",$A$9:$J$15,5,FALSE)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185" priority="143">
      <formula>E19=VLOOKUP("X3",$A$9:$J$13,5,FALSE)</formula>
    </cfRule>
    <cfRule type="expression" dxfId="184" priority="141">
      <formula>E19=VLOOKUP("X5",$A$9:$J$13,5,FALSE)</formula>
    </cfRule>
    <cfRule type="expression" dxfId="183" priority="142">
      <formula>E19=VLOOKUP("X4",$A$9:$J$13,5,FALSE)</formula>
    </cfRule>
    <cfRule type="expression" dxfId="182" priority="144">
      <formula>E19=VLOOKUP("X2",$A$9:$J$13,5,FALSE)</formula>
    </cfRule>
    <cfRule type="expression" dxfId="181" priority="145">
      <formula>E19=VLOOKUP("X1",$A$9:$J$12,5,FALSE)</formula>
    </cfRule>
  </conditionalFormatting>
  <conditionalFormatting sqref="E12:J13">
    <cfRule type="expression" dxfId="180" priority="32">
      <formula>E12=VLOOKUP("X2",$A$9:$J$15,5,FALSE)</formula>
    </cfRule>
    <cfRule type="expression" dxfId="179" priority="31">
      <formula>E12=VLOOKUP("X3",$A$9:$J$15,5,FALSE)</formula>
    </cfRule>
    <cfRule type="expression" dxfId="178" priority="33">
      <formula>E12=VLOOKUP("X1",$A$9:$J$15,5,FALSE)</formula>
    </cfRule>
    <cfRule type="expression" dxfId="177" priority="27">
      <formula>E12=VLOOKUP("X7",$A$9:$J$15,5,FALSE)</formula>
    </cfRule>
    <cfRule type="expression" dxfId="176" priority="28">
      <formula>E12=VLOOKUP("X6",$A$9:$J$15,5,FALSE)</formula>
    </cfRule>
    <cfRule type="expression" dxfId="175" priority="29">
      <formula>E12=VLOOKUP("X5",$A$9:$J$15,5,FALSE)</formula>
    </cfRule>
    <cfRule type="expression" dxfId="174" priority="30">
      <formula>E12=VLOOKUP("X4",$A$9:$J$15,5,FALSE)</formula>
    </cfRule>
  </conditionalFormatting>
  <conditionalFormatting sqref="E8:Q8">
    <cfRule type="expression" dxfId="173" priority="114">
      <formula>E8=VLOOKUP("X1",$A$9:$J$13,5,FALSE)</formula>
    </cfRule>
    <cfRule type="expression" dxfId="172" priority="113">
      <formula>E8=VLOOKUP("X2",$A$9:$J$13,5,FALSE)</formula>
    </cfRule>
  </conditionalFormatting>
  <conditionalFormatting sqref="J2:S3">
    <cfRule type="expression" dxfId="171" priority="19">
      <formula>J2=VLOOKUP("X3",$A$9:$L$15,5,FALSE)</formula>
    </cfRule>
    <cfRule type="expression" dxfId="170" priority="18">
      <formula>J2=VLOOKUP("X2",$A$9:$L$15,5,FALSE)</formula>
    </cfRule>
    <cfRule type="expression" dxfId="169" priority="15">
      <formula>J2=VLOOKUP("X1",$A$9:$J$15,5,FALSE)</formula>
    </cfRule>
  </conditionalFormatting>
  <conditionalFormatting sqref="K2:M3">
    <cfRule type="expression" dxfId="168" priority="17">
      <formula>K2=VLOOKUP("X1",$A$9:$J$12,5,FALSE)</formula>
    </cfRule>
    <cfRule type="expression" dxfId="167" priority="16">
      <formula>K2=VLOOKUP("X2",$A$9:$J$13,5,FALSE)</formula>
    </cfRule>
  </conditionalFormatting>
  <conditionalFormatting sqref="L9:Q9">
    <cfRule type="expression" dxfId="166" priority="76">
      <formula>L9=VLOOKUP("X3",$A$9:$J$15,5,FALSE)</formula>
    </cfRule>
    <cfRule type="expression" dxfId="165" priority="77">
      <formula>L9=VLOOKUP("X2",$A$9:$J$15,5,FALSE)</formula>
    </cfRule>
    <cfRule type="expression" dxfId="164" priority="78">
      <formula>L9=VLOOKUP("X1",$A$9:$J$15,5,FALSE)</formula>
    </cfRule>
    <cfRule type="expression" dxfId="163" priority="72">
      <formula>L9=VLOOKUP("X7",$A$9:$J$15,5,FALSE)</formula>
    </cfRule>
    <cfRule type="expression" dxfId="162" priority="73">
      <formula>L9=VLOOKUP("X6",$A$9:$J$15,5,FALSE)</formula>
    </cfRule>
    <cfRule type="expression" dxfId="161" priority="74">
      <formula>L9=VLOOKUP("X5",$A$9:$J$15,5,FALSE)</formula>
    </cfRule>
    <cfRule type="expression" dxfId="160" priority="75">
      <formula>L9=VLOOKUP("X4",$A$9:$J$15,5,FALSE)</formula>
    </cfRule>
  </conditionalFormatting>
  <conditionalFormatting sqref="L10:Q10">
    <cfRule type="expression" dxfId="159" priority="80">
      <formula>L10=VLOOKUP("X4",$A$9:$J$13,5,FALSE)</formula>
    </cfRule>
    <cfRule type="expression" dxfId="158" priority="81">
      <formula>L10=VLOOKUP("X3",$A$9:$J$13,5,FALSE)</formula>
    </cfRule>
    <cfRule type="expression" dxfId="157" priority="82">
      <formula>L10=VLOOKUP("X2",$A$9:$J$13,5,FALSE)</formula>
    </cfRule>
    <cfRule type="expression" dxfId="156" priority="83">
      <formula>L10=VLOOKUP("X1",$A$9:$J$12,5,FALSE)</formula>
    </cfRule>
    <cfRule type="expression" dxfId="155" priority="79">
      <formula>L10=VLOOKUP("X5",$A$9:$J$13,5,FALSE)</formula>
    </cfRule>
  </conditionalFormatting>
  <conditionalFormatting sqref="L11:Q12">
    <cfRule type="expression" dxfId="154" priority="70">
      <formula>L11=VLOOKUP("X2",$A$9:$J$15,5,FALSE)</formula>
    </cfRule>
    <cfRule type="expression" dxfId="153" priority="65">
      <formula>L11=VLOOKUP("X7",$A$9:$J$15,5,FALSE)</formula>
    </cfRule>
    <cfRule type="expression" dxfId="152" priority="66">
      <formula>L11=VLOOKUP("X6",$A$9:$J$15,5,FALSE)</formula>
    </cfRule>
    <cfRule type="expression" dxfId="151" priority="67">
      <formula>L11=VLOOKUP("X5",$A$9:$J$15,5,FALSE)</formula>
    </cfRule>
    <cfRule type="expression" dxfId="150" priority="68">
      <formula>L11=VLOOKUP("X4",$A$9:$J$15,5,FALSE)</formula>
    </cfRule>
    <cfRule type="expression" dxfId="149" priority="71">
      <formula>L11=VLOOKUP("X1",$A$9:$J$15,5,FALSE)</formula>
    </cfRule>
    <cfRule type="expression" dxfId="148" priority="69">
      <formula>L11=VLOOKUP("X3",$A$9:$J$15,5,FALSE)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8D7F-E69F-4577-9FE8-24520759ED00}">
  <sheetPr>
    <pageSetUpPr fitToPage="1"/>
  </sheetPr>
  <dimension ref="A1:AG80"/>
  <sheetViews>
    <sheetView zoomScaleNormal="100" workbookViewId="0">
      <selection activeCell="L63" sqref="L6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3">
        <v>2</v>
      </c>
      <c r="B2" s="164" t="str">
        <f>IF(ISNA(VLOOKUP("X",[1]Lég!$G:$H,2,FALSE)),"",VLOOKUP("X",[1]Lég!$G:$H,2,FALSE))</f>
        <v/>
      </c>
      <c r="C2" s="46"/>
      <c r="D2" s="142" t="s">
        <v>144</v>
      </c>
      <c r="E2" s="143"/>
      <c r="F2" s="143"/>
      <c r="G2" s="143"/>
      <c r="H2" s="143"/>
      <c r="I2" s="144"/>
      <c r="J2" s="47"/>
      <c r="K2" s="142" t="s">
        <v>176</v>
      </c>
      <c r="L2" s="143"/>
      <c r="M2" s="144"/>
      <c r="N2" s="2"/>
      <c r="O2" s="165" t="s">
        <v>128</v>
      </c>
      <c r="P2" s="166"/>
      <c r="Q2" s="166"/>
      <c r="R2" s="166"/>
      <c r="S2" s="16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3"/>
      <c r="B3" s="164"/>
      <c r="C3" s="46"/>
      <c r="D3" s="145"/>
      <c r="E3" s="146"/>
      <c r="F3" s="146"/>
      <c r="G3" s="146"/>
      <c r="H3" s="146"/>
      <c r="I3" s="147"/>
      <c r="J3" s="47"/>
      <c r="K3" s="145"/>
      <c r="L3" s="146"/>
      <c r="M3" s="147"/>
      <c r="N3" s="2"/>
      <c r="O3" s="168" t="s">
        <v>129</v>
      </c>
      <c r="P3" s="169"/>
      <c r="Q3" s="169"/>
      <c r="R3" s="169"/>
      <c r="S3" s="17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8"/>
      <c r="P4" s="169"/>
      <c r="Q4" s="169"/>
      <c r="R4" s="169"/>
      <c r="S4" s="17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2" t="s">
        <v>184</v>
      </c>
      <c r="C5" s="143"/>
      <c r="D5" s="143"/>
      <c r="E5" s="143"/>
      <c r="F5" s="144"/>
      <c r="G5" s="49"/>
      <c r="H5" s="142"/>
      <c r="I5" s="144"/>
      <c r="J5" s="50"/>
      <c r="K5" s="148" t="s">
        <v>190</v>
      </c>
      <c r="L5" s="149"/>
      <c r="M5" s="149"/>
      <c r="N5" s="150"/>
      <c r="O5" s="154" t="s">
        <v>145</v>
      </c>
      <c r="P5" s="155"/>
      <c r="Q5" s="155"/>
      <c r="R5" s="155"/>
      <c r="S5" s="15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5"/>
      <c r="C6" s="146"/>
      <c r="D6" s="146"/>
      <c r="E6" s="146"/>
      <c r="F6" s="147"/>
      <c r="G6" s="51"/>
      <c r="H6" s="145"/>
      <c r="I6" s="147"/>
      <c r="J6" s="50"/>
      <c r="K6" s="151"/>
      <c r="L6" s="152"/>
      <c r="M6" s="152"/>
      <c r="N6" s="153"/>
      <c r="O6" s="157" t="s">
        <v>130</v>
      </c>
      <c r="P6" s="158"/>
      <c r="Q6" s="158"/>
      <c r="R6" s="158"/>
      <c r="S6" s="15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60" t="s">
        <v>191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4" t="s">
        <v>0</v>
      </c>
      <c r="E9" s="138" t="s">
        <v>158</v>
      </c>
      <c r="F9" s="173"/>
      <c r="G9" s="173"/>
      <c r="H9" s="173"/>
      <c r="I9" s="173"/>
      <c r="J9" s="174"/>
      <c r="K9" s="61"/>
      <c r="L9" s="172"/>
      <c r="M9" s="172"/>
      <c r="N9" s="172"/>
      <c r="O9" s="172"/>
      <c r="P9" s="172"/>
      <c r="Q9" s="172"/>
      <c r="R9" s="62">
        <v>40</v>
      </c>
      <c r="S9" s="63">
        <f>IF(R9="","",RANK(R9,$R$9:$R$14,0))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0" t="s">
        <v>6</v>
      </c>
      <c r="E10" s="136" t="s">
        <v>178</v>
      </c>
      <c r="F10" s="136"/>
      <c r="G10" s="136"/>
      <c r="H10" s="136"/>
      <c r="I10" s="136"/>
      <c r="J10" s="136"/>
      <c r="K10" s="61"/>
      <c r="L10" s="137"/>
      <c r="M10" s="137"/>
      <c r="N10" s="137"/>
      <c r="O10" s="137"/>
      <c r="P10" s="137"/>
      <c r="Q10" s="137"/>
      <c r="R10" s="65">
        <v>38</v>
      </c>
      <c r="S10" s="63">
        <f t="shared" ref="S10:S14" si="0">IF(R10="","",RANK(R10,$R$9:$R$14,0))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37" t="s">
        <v>174</v>
      </c>
      <c r="F11" s="137"/>
      <c r="G11" s="137"/>
      <c r="H11" s="137"/>
      <c r="I11" s="137"/>
      <c r="J11" s="137"/>
      <c r="K11" s="61"/>
      <c r="L11" s="136"/>
      <c r="M11" s="136"/>
      <c r="N11" s="136"/>
      <c r="O11" s="136"/>
      <c r="P11" s="136"/>
      <c r="Q11" s="136"/>
      <c r="R11" s="65">
        <v>42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37" t="s">
        <v>155</v>
      </c>
      <c r="F12" s="137"/>
      <c r="G12" s="137"/>
      <c r="H12" s="137"/>
      <c r="I12" s="137"/>
      <c r="J12" s="137"/>
      <c r="K12" s="61"/>
      <c r="L12" s="137"/>
      <c r="M12" s="137"/>
      <c r="N12" s="137"/>
      <c r="O12" s="137"/>
      <c r="P12" s="137"/>
      <c r="Q12" s="137"/>
      <c r="R12" s="65">
        <v>32</v>
      </c>
      <c r="S12" s="63">
        <f t="shared" si="0"/>
        <v>6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0</v>
      </c>
      <c r="E13" s="137" t="s">
        <v>154</v>
      </c>
      <c r="F13" s="137"/>
      <c r="G13" s="137"/>
      <c r="H13" s="137"/>
      <c r="I13" s="137"/>
      <c r="J13" s="137"/>
      <c r="K13" s="61"/>
      <c r="L13" s="137"/>
      <c r="M13" s="137"/>
      <c r="N13" s="137"/>
      <c r="O13" s="137"/>
      <c r="P13" s="137"/>
      <c r="Q13" s="138"/>
      <c r="R13" s="65">
        <v>34</v>
      </c>
      <c r="S13" s="63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0</v>
      </c>
      <c r="E14" s="171" t="s">
        <v>173</v>
      </c>
      <c r="F14" s="171"/>
      <c r="G14" s="171"/>
      <c r="H14" s="171"/>
      <c r="I14" s="171"/>
      <c r="J14" s="171"/>
      <c r="K14" s="67"/>
      <c r="L14" s="139"/>
      <c r="M14" s="139"/>
      <c r="N14" s="139"/>
      <c r="O14" s="139"/>
      <c r="P14" s="139"/>
      <c r="Q14" s="140"/>
      <c r="R14" s="68">
        <v>36</v>
      </c>
      <c r="S14" s="69">
        <f t="shared" si="0"/>
        <v>4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2"/>
      <c r="C16" s="132"/>
      <c r="D16" s="87"/>
      <c r="E16" s="133"/>
      <c r="F16" s="133"/>
      <c r="G16" s="133"/>
      <c r="H16" s="133"/>
      <c r="I16" s="133"/>
      <c r="J16" s="133"/>
      <c r="K16" s="134" t="s">
        <v>133</v>
      </c>
      <c r="L16" s="134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0"/>
      <c r="C17" s="3"/>
      <c r="D17" s="135">
        <v>2</v>
      </c>
      <c r="E17" s="118" t="str">
        <f>VLOOKUP(D17,$B$9:$J$14,4,FALSE)</f>
        <v>Caleb Carrier</v>
      </c>
      <c r="F17" s="118"/>
      <c r="G17" s="118"/>
      <c r="H17" s="118"/>
      <c r="I17" s="119"/>
      <c r="J17" s="71" t="str">
        <f>IF(OR(K17="",L17=""),"",IF(K17&gt;L17,"V",IF(K17=L17,"","P")))</f>
        <v>V</v>
      </c>
      <c r="K17" s="72">
        <v>21</v>
      </c>
      <c r="L17" s="72">
        <v>12</v>
      </c>
      <c r="M17" s="71" t="str">
        <f>IF(OR(K17="",L17=""),"",IF(L17&gt;K17,"V",IF(K17=L17,"","P")))</f>
        <v>P</v>
      </c>
      <c r="N17" s="127">
        <v>4</v>
      </c>
      <c r="O17" s="118" t="str">
        <f>VLOOKUP(N17,$B$9:$J$14,4,FALSE)</f>
        <v>William Pinsonneault-Boisvert</v>
      </c>
      <c r="P17" s="118"/>
      <c r="Q17" s="118"/>
      <c r="R17" s="118"/>
      <c r="S17" s="119"/>
      <c r="U17" s="117">
        <f>IF(OR(K17="",L17=""),"",(COUNTIF(J17:J19,"V")*3)+(COUNTIF(J17:J19,"P")*1)+(COUNTIF(J17:J19,"VS")*1))</f>
        <v>6</v>
      </c>
      <c r="V17" s="117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0"/>
      <c r="C18" s="3"/>
      <c r="D18" s="135"/>
      <c r="E18" s="118" t="str">
        <f>IF(VLOOKUP(D17,$B$9:$Q$14,11,FALSE)="","",VLOOKUP(D17,$B$9:$Q$14,11,FALSE))</f>
        <v/>
      </c>
      <c r="F18" s="118"/>
      <c r="G18" s="118"/>
      <c r="H18" s="118"/>
      <c r="I18" s="119"/>
      <c r="J18" s="71" t="str">
        <f>IF(OR(K18="",L18=""),"",IF(K18&gt;L18,"V",IF(K18=L18,"","P")))</f>
        <v>V</v>
      </c>
      <c r="K18" s="72">
        <v>21</v>
      </c>
      <c r="L18" s="72">
        <v>15</v>
      </c>
      <c r="M18" s="71" t="str">
        <f>IF(OR(K18="",L18=""),"",IF(L18&gt;K18,"V",IF(K18=L18,"","P")))</f>
        <v>P</v>
      </c>
      <c r="N18" s="128"/>
      <c r="O18" s="118" t="str">
        <f>IF(VLOOKUP(N17,$B$9:$Q$14,11,FALSE)="","",VLOOKUP(N17,$B$9:$Q$14,11,FALSE))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0"/>
      <c r="C19" s="3"/>
      <c r="D19" s="135"/>
      <c r="E19" s="120" t="str">
        <f>IF(VLOOKUP(D17,$B$9:$D$14,3,FALSE)="","",VLOOKUP((VLOOKUP(D17,$B$9:$D$14,3,FALSE)),[1]Lég!$H$3:$J$30,3,FALSE))</f>
        <v>DU TOURNESOL</v>
      </c>
      <c r="F19" s="121"/>
      <c r="G19" s="121"/>
      <c r="H19" s="121"/>
      <c r="I19" s="122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9"/>
      <c r="O19" s="120" t="str">
        <f>IF(VLOOKUP(N17,$B$9:$D$14,3,FALSE)="","",VLOOKUP((VLOOKUP(N17,$B$9:$D$14,3,FALSE)),[1]Lég!$H$3:$J$30,3,FALSE))</f>
        <v>MONTCALM</v>
      </c>
      <c r="P19" s="121"/>
      <c r="Q19" s="121"/>
      <c r="R19" s="121"/>
      <c r="S19" s="122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0"/>
      <c r="C21" s="3"/>
      <c r="D21" s="124">
        <v>5</v>
      </c>
      <c r="E21" s="118" t="str">
        <f>VLOOKUP(D21,$B$9:$J$14,4,FALSE)</f>
        <v>Francis Boisvert</v>
      </c>
      <c r="F21" s="118"/>
      <c r="G21" s="118"/>
      <c r="H21" s="118"/>
      <c r="I21" s="119"/>
      <c r="J21" s="71" t="str">
        <f>IF(OR(K21="",L21=""),"",IF(K21&gt;L21,"V",IF(K21=L21,"","P")))</f>
        <v>P</v>
      </c>
      <c r="K21" s="72">
        <v>20</v>
      </c>
      <c r="L21" s="72">
        <v>22</v>
      </c>
      <c r="M21" s="71" t="str">
        <f>IF(OR(K21="",L21=""),"",IF(L21&gt;K21,"V",IF(K21=L21,"","P")))</f>
        <v>V</v>
      </c>
      <c r="N21" s="127">
        <v>6</v>
      </c>
      <c r="O21" s="118" t="str">
        <f>VLOOKUP(N21,$B$9:$J$14,4,FALSE)</f>
        <v>Lorick Breton</v>
      </c>
      <c r="P21" s="118"/>
      <c r="Q21" s="118"/>
      <c r="R21" s="118"/>
      <c r="S21" s="119"/>
      <c r="U21" s="117">
        <f>IF(OR(K21="",L21=""),"",(COUNTIF(J21:J23,"V")*3)+(COUNTIF(J21:J23,"P")*1)+(COUNTIF(J21:J23,"VS")*1))</f>
        <v>2</v>
      </c>
      <c r="V21" s="117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0"/>
      <c r="C22" s="3"/>
      <c r="D22" s="125"/>
      <c r="E22" s="118" t="str">
        <f>IF(VLOOKUP(D21,$B$9:$Q$14,11,FALSE)="","",VLOOKUP(D21,$B$9:$Q$14,11,FALSE))</f>
        <v/>
      </c>
      <c r="F22" s="118"/>
      <c r="G22" s="118"/>
      <c r="H22" s="118"/>
      <c r="I22" s="119"/>
      <c r="J22" s="71" t="str">
        <f>IF(OR(K22="",L22=""),"",IF(K22&gt;L22,"V",IF(K22=L22,"","P")))</f>
        <v>P</v>
      </c>
      <c r="K22" s="72">
        <v>19</v>
      </c>
      <c r="L22" s="72">
        <v>21</v>
      </c>
      <c r="M22" s="71" t="str">
        <f>IF(OR(K22="",L22=""),"",IF(L22&gt;K22,"V",IF(K22=L22,"","P")))</f>
        <v>V</v>
      </c>
      <c r="N22" s="128"/>
      <c r="O22" s="118" t="str">
        <f>IF(VLOOKUP(N21,$B$9:$Q$14,11,FALSE)="","",VLOOKUP(N21,$B$9:$Q$14,11,FALSE))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0"/>
      <c r="C23" s="3"/>
      <c r="D23" s="126"/>
      <c r="E23" s="120" t="str">
        <f>IF(VLOOKUP(D21,$B$9:$D$14,3,FALSE)="","",VLOOKUP((VLOOKUP(D21,$B$9:$D$14,3,FALSE)),[1]Lég!$H$3:$J$30,3,FALSE))</f>
        <v>SÉM. SHERBROOKE</v>
      </c>
      <c r="F23" s="121"/>
      <c r="G23" s="121"/>
      <c r="H23" s="121"/>
      <c r="I23" s="122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9"/>
      <c r="O23" s="120" t="str">
        <f>IF(VLOOKUP(N21,$B$9:$D$14,3,FALSE)="","",VLOOKUP((VLOOKUP(N21,$B$9:$D$14,3,FALSE)),[1]Lég!$H$3:$J$30,3,FALSE))</f>
        <v>SÉM. SHERBROOKE</v>
      </c>
      <c r="P23" s="121"/>
      <c r="Q23" s="121"/>
      <c r="R23" s="121"/>
      <c r="S23" s="122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3"/>
      <c r="C25" s="3"/>
      <c r="D25" s="124">
        <v>1</v>
      </c>
      <c r="E25" s="118" t="str">
        <f>VLOOKUP(D25,$B$9:$J$14,4,FALSE)</f>
        <v>Simon Joly</v>
      </c>
      <c r="F25" s="118"/>
      <c r="G25" s="118"/>
      <c r="H25" s="118"/>
      <c r="I25" s="119"/>
      <c r="J25" s="71" t="str">
        <f>IF(OR(K25="",L25=""),"",IF(K25&gt;L25,"V",IF(K25=L25,"","P")))</f>
        <v>P</v>
      </c>
      <c r="K25" s="72">
        <v>12</v>
      </c>
      <c r="L25" s="72">
        <v>21</v>
      </c>
      <c r="M25" s="71" t="str">
        <f>IF(OR(K25="",L25=""),"",IF(L25&gt;K25,"V",IF(K25=L25,"","P")))</f>
        <v>V</v>
      </c>
      <c r="N25" s="127">
        <v>3</v>
      </c>
      <c r="O25" s="118" t="str">
        <f>VLOOKUP(N25,$B$9:$J$14,4,FALSE)</f>
        <v>Loic Fillion</v>
      </c>
      <c r="P25" s="118"/>
      <c r="Q25" s="118"/>
      <c r="R25" s="118"/>
      <c r="S25" s="119"/>
      <c r="U25" s="117">
        <f>IF(OR(K25="",L25=""),"",(COUNTIF(J25:J27,"V")*3)+(COUNTIF(J25:J27,"P")*1)+(COUNTIF(J25:J27,"VS")*1))</f>
        <v>2</v>
      </c>
      <c r="V25" s="117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3"/>
      <c r="C26" s="3"/>
      <c r="D26" s="125"/>
      <c r="E26" s="118" t="str">
        <f>IF(VLOOKUP(D25,$B$9:$Q$14,11,FALSE)="","",VLOOKUP(D25,$B$9:$Q$14,11,FALSE))</f>
        <v/>
      </c>
      <c r="F26" s="118"/>
      <c r="G26" s="118"/>
      <c r="H26" s="118"/>
      <c r="I26" s="119"/>
      <c r="J26" s="71" t="str">
        <f>IF(OR(K26="",L26=""),"",IF(K26&gt;L26,"V",IF(K26=L26,"","P")))</f>
        <v>P</v>
      </c>
      <c r="K26" s="72">
        <v>13</v>
      </c>
      <c r="L26" s="72">
        <v>21</v>
      </c>
      <c r="M26" s="71" t="str">
        <f>IF(OR(K26="",L26=""),"",IF(L26&gt;K26,"V",IF(K26=L26,"","P")))</f>
        <v>V</v>
      </c>
      <c r="N26" s="128"/>
      <c r="O26" s="118" t="str">
        <f>IF(VLOOKUP(N25,$B$9:$Q$14,11,FALSE)="","",VLOOKUP(N25,$B$9:$Q$14,11,FALSE))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3"/>
      <c r="C27" s="3"/>
      <c r="D27" s="126"/>
      <c r="E27" s="120" t="str">
        <f>IF(VLOOKUP(D25,$B$9:$D$14,3,FALSE)="","",VLOOKUP((VLOOKUP(D25,$B$9:$D$14,3,FALSE)),[1]Lég!$H$3:$J$30,3,FALSE))</f>
        <v>SÉM. SHERBROOKE</v>
      </c>
      <c r="F27" s="121"/>
      <c r="G27" s="121"/>
      <c r="H27" s="121"/>
      <c r="I27" s="122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9"/>
      <c r="O27" s="120" t="str">
        <f>IF(VLOOKUP(N25,$B$9:$D$14,3,FALSE)="","",VLOOKUP((VLOOKUP(N25,$B$9:$D$14,3,FALSE)),[1]Lég!$H$3:$J$30,3,FALSE))</f>
        <v>SÉM. SHERBROOKE</v>
      </c>
      <c r="P27" s="121"/>
      <c r="Q27" s="121"/>
      <c r="R27" s="121"/>
      <c r="S27" s="122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3"/>
      <c r="C29" s="3"/>
      <c r="D29" s="124">
        <v>2</v>
      </c>
      <c r="E29" s="118" t="str">
        <f>VLOOKUP(D29,$B$9:$J$14,4,FALSE)</f>
        <v>Caleb Carrier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13</v>
      </c>
      <c r="M29" s="71" t="str">
        <f>IF(OR(K29="",L29=""),"",IF(L29&gt;K29,"V",IF(K29=L29,"","P")))</f>
        <v>P</v>
      </c>
      <c r="N29" s="127">
        <v>6</v>
      </c>
      <c r="O29" s="118" t="str">
        <f>VLOOKUP(N29,$B$9:$J$14,4,FALSE)</f>
        <v>Lorick Breton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3"/>
      <c r="C30" s="3"/>
      <c r="D30" s="125"/>
      <c r="E30" s="118" t="str">
        <f>IF(VLOOKUP(D29,$B$9:$Q$14,11,FALSE)="","",VLOOKUP(D29,$B$9:$Q$14,11,FALSE))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18</v>
      </c>
      <c r="M30" s="71" t="str">
        <f>IF(OR(K30="",L30=""),"",IF(L30&gt;K30,"V",IF(K30=L30,"","P")))</f>
        <v>P</v>
      </c>
      <c r="N30" s="128"/>
      <c r="O30" s="118" t="str">
        <f>IF(VLOOKUP(N29,$B$9:$Q$14,11,FALSE)="","",VLOOKUP(N29,$B$9:$Q$14,11,FALSE))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3"/>
      <c r="C31" s="3"/>
      <c r="D31" s="126"/>
      <c r="E31" s="120" t="str">
        <f>IF(VLOOKUP(D29,$B$9:$D$14,3,FALSE)="","",VLOOKUP((VLOOKUP(D29,$B$9:$D$14,3,FALSE)),[1]Lég!$H$3:$J$30,3,FALSE))</f>
        <v>DU TOURNESOL</v>
      </c>
      <c r="F31" s="121"/>
      <c r="G31" s="121"/>
      <c r="H31" s="121"/>
      <c r="I31" s="122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9"/>
      <c r="O31" s="120" t="str">
        <f>IF(VLOOKUP(N29,$B$9:$D$14,3,FALSE)="","",VLOOKUP((VLOOKUP(N29,$B$9:$D$14,3,FALSE)),[1]Lég!$H$3:$J$30,3,FALSE))</f>
        <v>SÉM. SHERBROOKE</v>
      </c>
      <c r="P31" s="121"/>
      <c r="Q31" s="121"/>
      <c r="R31" s="121"/>
      <c r="S31" s="122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3"/>
      <c r="C33" s="3"/>
      <c r="D33" s="124">
        <v>1</v>
      </c>
      <c r="E33" s="118" t="str">
        <f>VLOOKUP(D33,$B$9:$J$14,4,FALSE)</f>
        <v>Simon Joly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17</v>
      </c>
      <c r="M33" s="71" t="str">
        <f>IF(OR(K33="",L33=""),"",IF(L33&gt;K33,"V",IF(K33=L33,"","P")))</f>
        <v>P</v>
      </c>
      <c r="N33" s="127">
        <v>4</v>
      </c>
      <c r="O33" s="118" t="str">
        <f>VLOOKUP(N33,$B$9:$J$14,4,FALSE)</f>
        <v>William Pinsonneault-Boisvert</v>
      </c>
      <c r="P33" s="118"/>
      <c r="Q33" s="118"/>
      <c r="R33" s="118"/>
      <c r="S33" s="119"/>
      <c r="U33" s="117">
        <f>IF(OR(K33="",L33=""),"",(COUNTIF(J33:J35,"V")*3)+(COUNTIF(J33:J35,"P")*1)+(COUNTIF(J33:J35,"VS")*1))</f>
        <v>6</v>
      </c>
      <c r="V33" s="117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3"/>
      <c r="C34" s="3"/>
      <c r="D34" s="125"/>
      <c r="E34" s="118" t="str">
        <f>IF(VLOOKUP(D33,$B$9:$Q$14,11,FALSE)="","",VLOOKUP(D33,$B$9:$Q$14,11,FALSE))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21</v>
      </c>
      <c r="L34" s="72">
        <v>14</v>
      </c>
      <c r="M34" s="71" t="str">
        <f>IF(OR(K34="",L34=""),"",IF(L34&gt;K34,"V",IF(K34=L34,"","P")))</f>
        <v>P</v>
      </c>
      <c r="N34" s="128"/>
      <c r="O34" s="118" t="str">
        <f>IF(VLOOKUP(N33,$B$9:$Q$14,11,FALSE)="","",VLOOKUP(N33,$B$9:$Q$14,11,FALSE))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3"/>
      <c r="C35" s="3"/>
      <c r="D35" s="126"/>
      <c r="E35" s="120" t="str">
        <f>IF(VLOOKUP(D33,$B$9:$D$14,3,FALSE)="","",VLOOKUP((VLOOKUP(D33,$B$9:$D$14,3,FALSE)),[1]Lég!$H$3:$J$30,3,FALSE))</f>
        <v>SÉM. SHERBROOKE</v>
      </c>
      <c r="F35" s="121"/>
      <c r="G35" s="121"/>
      <c r="H35" s="121"/>
      <c r="I35" s="122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9"/>
      <c r="O35" s="120" t="str">
        <f>IF(VLOOKUP(N33,$B$9:$D$14,3,FALSE)="","",VLOOKUP((VLOOKUP(N33,$B$9:$D$14,3,FALSE)),[1]Lég!$H$3:$J$30,3,FALSE))</f>
        <v>MONTCALM</v>
      </c>
      <c r="P35" s="121"/>
      <c r="Q35" s="121"/>
      <c r="R35" s="121"/>
      <c r="S35" s="122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3"/>
      <c r="C37" s="3"/>
      <c r="D37" s="124">
        <v>3</v>
      </c>
      <c r="E37" s="118" t="str">
        <f>VLOOKUP(D37,$B$9:$J$14,4,FALSE)</f>
        <v>Loic Fillion</v>
      </c>
      <c r="F37" s="118"/>
      <c r="G37" s="118"/>
      <c r="H37" s="118"/>
      <c r="I37" s="119"/>
      <c r="J37" s="71" t="str">
        <f>IF(OR(K37="",L37=""),"",IF(K37&gt;L37,"V",IF(K37=L37,"","P")))</f>
        <v>V</v>
      </c>
      <c r="K37" s="72">
        <v>21</v>
      </c>
      <c r="L37" s="72">
        <v>14</v>
      </c>
      <c r="M37" s="71" t="str">
        <f>IF(OR(K37="",L37=""),"",IF(L37&gt;K37,"V",IF(K37=L37,"","P")))</f>
        <v>P</v>
      </c>
      <c r="N37" s="127">
        <v>5</v>
      </c>
      <c r="O37" s="118" t="str">
        <f>VLOOKUP(N37,$B$9:$J$14,4,FALSE)</f>
        <v>Francis Boisvert</v>
      </c>
      <c r="P37" s="118"/>
      <c r="Q37" s="118"/>
      <c r="R37" s="118"/>
      <c r="S37" s="119"/>
      <c r="U37" s="117">
        <f>IF(OR(K37="",L37=""),"",(COUNTIF(J37:J39,"V")*3)+(COUNTIF(J37:J39,"P")*1)+(COUNTIF(J37:J39,"VS")*1))</f>
        <v>5</v>
      </c>
      <c r="V37" s="117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3"/>
      <c r="C38" s="3"/>
      <c r="D38" s="125"/>
      <c r="E38" s="118" t="str">
        <f>IF(VLOOKUP(D37,$B$9:$Q$14,11,FALSE)="","",VLOOKUP(D37,$B$9:$Q$14,11,FALSE))</f>
        <v/>
      </c>
      <c r="F38" s="118"/>
      <c r="G38" s="118"/>
      <c r="H38" s="118"/>
      <c r="I38" s="119"/>
      <c r="J38" s="71" t="str">
        <f>IF(OR(K38="",L38=""),"",IF(K38&gt;L38,"V",IF(K38=L38,"","P")))</f>
        <v>P</v>
      </c>
      <c r="K38" s="72">
        <v>15</v>
      </c>
      <c r="L38" s="72">
        <v>21</v>
      </c>
      <c r="M38" s="71" t="str">
        <f>IF(OR(K38="",L38=""),"",IF(L38&gt;K38,"V",IF(K38=L38,"","P")))</f>
        <v>V</v>
      </c>
      <c r="N38" s="128"/>
      <c r="O38" s="118" t="str">
        <f>IF(VLOOKUP(N37,$B$9:$Q$14,11,FALSE)="","",VLOOKUP(N37,$B$9:$Q$14,11,FALSE))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3"/>
      <c r="C39" s="3"/>
      <c r="D39" s="126"/>
      <c r="E39" s="120" t="str">
        <f>IF(VLOOKUP(D37,$B$9:$D$14,3,FALSE)="","",VLOOKUP((VLOOKUP(D37,$B$9:$D$14,3,FALSE)),[1]Lég!$H$3:$J$30,3,FALSE))</f>
        <v>SÉM. SHERBROOKE</v>
      </c>
      <c r="F39" s="121"/>
      <c r="G39" s="121"/>
      <c r="H39" s="121"/>
      <c r="I39" s="122"/>
      <c r="J39" s="71" t="str">
        <f>IF(OR(K39="",L39=""),"",IF(K39&gt;L39,"VS","PS"))</f>
        <v>VS</v>
      </c>
      <c r="K39" s="72">
        <v>11</v>
      </c>
      <c r="L39" s="72">
        <v>9</v>
      </c>
      <c r="M39" s="71" t="str">
        <f>IF(OR(K39="",L39=""),"",IF(L39&gt;K39,"VS","PS"))</f>
        <v>PS</v>
      </c>
      <c r="N39" s="129"/>
      <c r="O39" s="120" t="str">
        <f>IF(VLOOKUP(N37,$B$9:$D$14,3,FALSE)="","",VLOOKUP((VLOOKUP(N37,$B$9:$D$14,3,FALSE)),[1]Lég!$H$3:$J$30,3,FALSE))</f>
        <v>SÉM. SHERBROOKE</v>
      </c>
      <c r="P39" s="121"/>
      <c r="Q39" s="121"/>
      <c r="R39" s="121"/>
      <c r="S39" s="122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3"/>
      <c r="C41" s="3"/>
      <c r="D41" s="124">
        <v>4</v>
      </c>
      <c r="E41" s="118" t="str">
        <f>VLOOKUP(D41,$B$9:$J$14,4,FALSE)</f>
        <v>William Pinsonneault-Boisvert</v>
      </c>
      <c r="F41" s="118"/>
      <c r="G41" s="118"/>
      <c r="H41" s="118"/>
      <c r="I41" s="119"/>
      <c r="J41" s="71" t="str">
        <f>IF(OR(K41="",L41=""),"",IF(K41&gt;L41,"V",IF(K41=L41,"","P")))</f>
        <v>P</v>
      </c>
      <c r="K41" s="72">
        <v>11</v>
      </c>
      <c r="L41" s="72">
        <v>21</v>
      </c>
      <c r="M41" s="71" t="str">
        <f>IF(OR(K41="",L41=""),"",IF(L41&gt;K41,"V",IF(K41=L41,"","P")))</f>
        <v>V</v>
      </c>
      <c r="N41" s="127">
        <v>6</v>
      </c>
      <c r="O41" s="118" t="str">
        <f>VLOOKUP(N41,$B$9:$J$14,4,FALSE)</f>
        <v>Lorick Breton</v>
      </c>
      <c r="P41" s="118"/>
      <c r="Q41" s="118"/>
      <c r="R41" s="118"/>
      <c r="S41" s="119"/>
      <c r="U41" s="117">
        <f>IF(OR(K41="",L41=""),"",(COUNTIF(J41:J43,"V")*3)+(COUNTIF(J41:J43,"P")*1)+(COUNTIF(J41:J43,"VS")*1))</f>
        <v>2</v>
      </c>
      <c r="V41" s="117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23"/>
      <c r="C42" s="3"/>
      <c r="D42" s="125"/>
      <c r="E42" s="118" t="str">
        <f>IF(VLOOKUP(D41,$B$9:$Q$14,11,FALSE)="","",VLOOKUP(D41,$B$9:$Q$14,11,FALSE))</f>
        <v/>
      </c>
      <c r="F42" s="118"/>
      <c r="G42" s="118"/>
      <c r="H42" s="118"/>
      <c r="I42" s="119"/>
      <c r="J42" s="71" t="str">
        <f>IF(OR(K42="",L42=""),"",IF(K42&gt;L42,"V",IF(K42=L42,"","P")))</f>
        <v>P</v>
      </c>
      <c r="K42" s="72">
        <v>11</v>
      </c>
      <c r="L42" s="72">
        <v>21</v>
      </c>
      <c r="M42" s="71" t="str">
        <f>IF(OR(K42="",L42=""),"",IF(L42&gt;K42,"V",IF(K42=L42,"","P")))</f>
        <v>V</v>
      </c>
      <c r="N42" s="128"/>
      <c r="O42" s="118" t="str">
        <f>IF(VLOOKUP(N41,$B$9:$Q$14,11,FALSE)="","",VLOOKUP(N41,$B$9:$Q$14,11,FALSE))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3"/>
      <c r="C43" s="3"/>
      <c r="D43" s="126"/>
      <c r="E43" s="120" t="str">
        <f>IF(VLOOKUP(D41,$B$9:$D$14,3,FALSE)="","",VLOOKUP((VLOOKUP(D41,$B$9:$D$14,3,FALSE)),[1]Lég!$H$3:$J$30,3,FALSE))</f>
        <v>MONTCALM</v>
      </c>
      <c r="F43" s="121"/>
      <c r="G43" s="121"/>
      <c r="H43" s="121"/>
      <c r="I43" s="122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9"/>
      <c r="O43" s="120" t="str">
        <f>IF(VLOOKUP(N41,$B$9:$D$14,3,FALSE)="","",VLOOKUP((VLOOKUP(N41,$B$9:$D$14,3,FALSE)),[1]Lég!$H$3:$J$30,3,FALSE))</f>
        <v>SÉM. SHERBROOKE</v>
      </c>
      <c r="P43" s="121"/>
      <c r="Q43" s="121"/>
      <c r="R43" s="121"/>
      <c r="S43" s="122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3"/>
      <c r="C45" s="3"/>
      <c r="D45" s="124">
        <v>2</v>
      </c>
      <c r="E45" s="118" t="str">
        <f>VLOOKUP(D45,$B$9:$J$14,4,FALSE)</f>
        <v>Caleb Carrier</v>
      </c>
      <c r="F45" s="118"/>
      <c r="G45" s="118"/>
      <c r="H45" s="118"/>
      <c r="I45" s="119"/>
      <c r="J45" s="71" t="str">
        <f>IF(OR(K45="",L45=""),"",IF(K45&gt;L45,"V",IF(K45=L45,"","P")))</f>
        <v>P</v>
      </c>
      <c r="K45" s="72">
        <v>13</v>
      </c>
      <c r="L45" s="72">
        <v>21</v>
      </c>
      <c r="M45" s="71" t="str">
        <f>IF(OR(K45="",L45=""),"",IF(L45&gt;K45,"V",IF(K45=L45,"","P")))</f>
        <v>V</v>
      </c>
      <c r="N45" s="127">
        <v>3</v>
      </c>
      <c r="O45" s="118" t="str">
        <f>VLOOKUP(N45,$B$9:$J$14,4,FALSE)</f>
        <v>Loic Fillion</v>
      </c>
      <c r="P45" s="118"/>
      <c r="Q45" s="118"/>
      <c r="R45" s="118"/>
      <c r="S45" s="119"/>
      <c r="U45" s="117">
        <f>IF(OR(K45="",L45=""),"",(COUNTIF(J45:J47,"V")*3)+(COUNTIF(J45:J47,"P")*1)+(COUNTIF(J45:J47,"VS")*1))</f>
        <v>2</v>
      </c>
      <c r="V45" s="117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23"/>
      <c r="C46" s="3"/>
      <c r="D46" s="125"/>
      <c r="E46" s="118" t="str">
        <f>IF(VLOOKUP(D45,$B$9:$Q$14,11,FALSE)="","",VLOOKUP(D45,$B$9:$Q$14,11,FALSE))</f>
        <v/>
      </c>
      <c r="F46" s="118"/>
      <c r="G46" s="118"/>
      <c r="H46" s="118"/>
      <c r="I46" s="119"/>
      <c r="J46" s="71" t="str">
        <f>IF(OR(K46="",L46=""),"",IF(K46&gt;L46,"V",IF(K46=L46,"","P")))</f>
        <v>P</v>
      </c>
      <c r="K46" s="72">
        <v>15</v>
      </c>
      <c r="L46" s="72">
        <v>21</v>
      </c>
      <c r="M46" s="71" t="str">
        <f>IF(OR(K46="",L46=""),"",IF(L46&gt;K46,"V",IF(K46=L46,"","P")))</f>
        <v>V</v>
      </c>
      <c r="N46" s="128"/>
      <c r="O46" s="118" t="str">
        <f>IF(VLOOKUP(N45,$B$9:$Q$14,11,FALSE)="","",VLOOKUP(N45,$B$9:$Q$14,11,FALSE))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3"/>
      <c r="C47" s="3"/>
      <c r="D47" s="126"/>
      <c r="E47" s="120" t="str">
        <f>IF(VLOOKUP(D45,$B$9:$D$14,3,FALSE)="","",VLOOKUP((VLOOKUP(D45,$B$9:$D$14,3,FALSE)),[1]Lég!$H$3:$J$30,3,FALSE))</f>
        <v>DU TOURNESOL</v>
      </c>
      <c r="F47" s="121"/>
      <c r="G47" s="121"/>
      <c r="H47" s="121"/>
      <c r="I47" s="122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9"/>
      <c r="O47" s="120" t="str">
        <f>IF(VLOOKUP(N45,$B$9:$D$14,3,FALSE)="","",VLOOKUP((VLOOKUP(N45,$B$9:$D$14,3,FALSE)),[1]Lég!$H$3:$J$30,3,FALSE))</f>
        <v>SÉM. SHERBROOKE</v>
      </c>
      <c r="P47" s="121"/>
      <c r="Q47" s="121"/>
      <c r="R47" s="121"/>
      <c r="S47" s="122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3"/>
      <c r="C49" s="3"/>
      <c r="D49" s="124">
        <v>1</v>
      </c>
      <c r="E49" s="118" t="str">
        <f>VLOOKUP(D49,$B$9:$J$14,4,FALSE)</f>
        <v>Simon Joly</v>
      </c>
      <c r="F49" s="118"/>
      <c r="G49" s="118"/>
      <c r="H49" s="118"/>
      <c r="I49" s="119"/>
      <c r="J49" s="71" t="str">
        <f>IF(OR(K49="",L49=""),"",IF(K49&gt;L49,"V",IF(K49=L49,"","P")))</f>
        <v>V</v>
      </c>
      <c r="K49" s="72">
        <v>21</v>
      </c>
      <c r="L49" s="72">
        <v>17</v>
      </c>
      <c r="M49" s="71" t="str">
        <f>IF(OR(K49="",L49=""),"",IF(L49&gt;K49,"V",IF(K49=L49,"","P")))</f>
        <v>P</v>
      </c>
      <c r="N49" s="127">
        <v>5</v>
      </c>
      <c r="O49" s="118" t="str">
        <f>VLOOKUP(N49,$B$9:$J$14,4,FALSE)</f>
        <v>Francis Boisvert</v>
      </c>
      <c r="P49" s="118"/>
      <c r="Q49" s="118"/>
      <c r="R49" s="118"/>
      <c r="S49" s="119"/>
      <c r="U49" s="117">
        <f>IF(OR(K49="",L49=""),"",(COUNTIF(J49:J51,"V")*3)+(COUNTIF(J49:J51,"P")*1)+(COUNTIF(J49:J51,"VS")*1))</f>
        <v>6</v>
      </c>
      <c r="V49" s="117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3"/>
      <c r="C50" s="3"/>
      <c r="D50" s="125"/>
      <c r="E50" s="118" t="str">
        <f>IF(VLOOKUP(D49,$B$9:$Q$14,11,FALSE)="","",VLOOKUP(D49,$B$9:$Q$14,11,FALSE))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15</v>
      </c>
      <c r="M50" s="71" t="str">
        <f>IF(OR(K50="",L50=""),"",IF(L50&gt;K50,"V",IF(K50=L50,"","P")))</f>
        <v>P</v>
      </c>
      <c r="N50" s="128"/>
      <c r="O50" s="118" t="str">
        <f>IF(VLOOKUP(N49,$B$9:$Q$14,11,FALSE)="","",VLOOKUP(N49,$B$9:$Q$14,11,FALSE))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3"/>
      <c r="C51" s="3"/>
      <c r="D51" s="126"/>
      <c r="E51" s="120" t="str">
        <f>IF(VLOOKUP(D49,$B$9:$D$14,3,FALSE)="","",VLOOKUP((VLOOKUP(D49,$B$9:$D$14,3,FALSE)),[1]Lég!$H$3:$J$30,3,FALSE))</f>
        <v>SÉM. SHERBROOKE</v>
      </c>
      <c r="F51" s="121"/>
      <c r="G51" s="121"/>
      <c r="H51" s="121"/>
      <c r="I51" s="122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9"/>
      <c r="O51" s="120" t="str">
        <f>IF(VLOOKUP(N49,$B$9:$D$14,3,FALSE)="","",VLOOKUP((VLOOKUP(N49,$B$9:$D$14,3,FALSE)),[1]Lég!$H$3:$J$30,3,FALSE))</f>
        <v>SÉM. SHERBROOKE</v>
      </c>
      <c r="P51" s="121"/>
      <c r="Q51" s="121"/>
      <c r="R51" s="121"/>
      <c r="S51" s="122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3"/>
      <c r="C53" s="3"/>
      <c r="D53" s="124">
        <v>3</v>
      </c>
      <c r="E53" s="118" t="str">
        <f>VLOOKUP(D53,$B$9:$J$14,4,FALSE)</f>
        <v>Loic Fillion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0</v>
      </c>
      <c r="M53" s="71" t="str">
        <f>IF(OR(K53="",L53=""),"",IF(L53&gt;K53,"V",IF(K53=L53,"","P")))</f>
        <v>P</v>
      </c>
      <c r="N53" s="127">
        <v>6</v>
      </c>
      <c r="O53" s="118" t="str">
        <f>VLOOKUP(N53,$B$9:$J$14,4,FALSE)</f>
        <v>Lorick Breton</v>
      </c>
      <c r="P53" s="118"/>
      <c r="Q53" s="118"/>
      <c r="R53" s="118"/>
      <c r="S53" s="119"/>
      <c r="U53" s="117">
        <f>IF(OR(K53="",L53=""),"",(COUNTIF(J53:J55,"V")*3)+(COUNTIF(J53:J55,"P")*1)+(COUNTIF(J53:J55,"VS")*1))</f>
        <v>6</v>
      </c>
      <c r="V53" s="117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23"/>
      <c r="C54" s="3"/>
      <c r="D54" s="125"/>
      <c r="E54" s="118" t="str">
        <f>IF(VLOOKUP(D53,$B$9:$Q$14,11,FALSE)="","",VLOOKUP(D53,$B$9:$Q$14,11,FALSE))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21</v>
      </c>
      <c r="L54" s="72">
        <v>0</v>
      </c>
      <c r="M54" s="71" t="str">
        <f>IF(OR(K54="",L54=""),"",IF(L54&gt;K54,"V",IF(K54=L54,"","P")))</f>
        <v>P</v>
      </c>
      <c r="N54" s="128"/>
      <c r="O54" s="118" t="str">
        <f>IF(VLOOKUP(N53,$B$9:$Q$14,11,FALSE)="","",VLOOKUP(N53,$B$9:$Q$14,11,FALSE))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3"/>
      <c r="C55" s="3"/>
      <c r="D55" s="126"/>
      <c r="E55" s="120" t="str">
        <f>IF(VLOOKUP(D53,$B$9:$D$14,3,FALSE)="","",VLOOKUP((VLOOKUP(D53,$B$9:$D$14,3,FALSE)),[1]Lég!$H$3:$J$30,3,FALSE))</f>
        <v>SÉM. SHERBROOKE</v>
      </c>
      <c r="F55" s="121"/>
      <c r="G55" s="121"/>
      <c r="H55" s="121"/>
      <c r="I55" s="122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9"/>
      <c r="O55" s="120" t="str">
        <f>IF(VLOOKUP(N53,$B$9:$D$14,3,FALSE)="","",VLOOKUP((VLOOKUP(N53,$B$9:$D$14,3,FALSE)),[1]Lég!$H$3:$J$30,3,FALSE))</f>
        <v>SÉM. SHERBROOKE</v>
      </c>
      <c r="P55" s="121"/>
      <c r="Q55" s="121"/>
      <c r="R55" s="121"/>
      <c r="S55" s="122"/>
      <c r="U55" s="117"/>
      <c r="V55" s="117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23"/>
      <c r="C57" s="3"/>
      <c r="D57" s="124">
        <v>4</v>
      </c>
      <c r="E57" s="118" t="str">
        <f>VLOOKUP(D57,$B$9:$J$14,4,FALSE)</f>
        <v>William Pinsonneault-Boisvert</v>
      </c>
      <c r="F57" s="118"/>
      <c r="G57" s="118"/>
      <c r="H57" s="118"/>
      <c r="I57" s="119"/>
      <c r="J57" s="71" t="str">
        <f>IF(OR(K57="",L57=""),"",IF(K57&gt;L57,"V",IF(K57=L57,"","P")))</f>
        <v>P</v>
      </c>
      <c r="K57" s="72">
        <v>19</v>
      </c>
      <c r="L57" s="72">
        <v>21</v>
      </c>
      <c r="M57" s="71" t="str">
        <f>IF(OR(K57="",L57=""),"",IF(L57&gt;K57,"V",IF(K57=L57,"","P")))</f>
        <v>V</v>
      </c>
      <c r="N57" s="127">
        <v>5</v>
      </c>
      <c r="O57" s="118" t="str">
        <f>VLOOKUP(N57,$B$9:$J$14,4,FALSE)</f>
        <v>Francis Boisvert</v>
      </c>
      <c r="P57" s="118"/>
      <c r="Q57" s="118"/>
      <c r="R57" s="118"/>
      <c r="S57" s="119"/>
      <c r="U57" s="117">
        <f>IF(OR(K57="",L57=""),"",(COUNTIF(J57:J59,"V")*3)+(COUNTIF(J57:J59,"P")*1)+(COUNTIF(J57:J59,"VS")*1))</f>
        <v>2</v>
      </c>
      <c r="V57" s="117">
        <f>IF(OR(K57="",L57=""),"",(COUNTIF(M57:M59,"V")*3)+(COUNTIF(M57:M59,"P")*1)+(COUNTIF(M57:M59,"VS")*1))</f>
        <v>6</v>
      </c>
      <c r="AG57" s="81"/>
    </row>
    <row r="58" spans="1:33" s="82" customFormat="1" ht="15.75" x14ac:dyDescent="0.2">
      <c r="A58" s="81"/>
      <c r="B58" s="123"/>
      <c r="C58" s="3"/>
      <c r="D58" s="125"/>
      <c r="E58" s="118" t="str">
        <f>IF(VLOOKUP(D57,$B$9:$Q$14,11,FALSE)="","",VLOOKUP(D57,$B$9:$Q$14,11,FALSE))</f>
        <v/>
      </c>
      <c r="F58" s="118"/>
      <c r="G58" s="118"/>
      <c r="H58" s="118"/>
      <c r="I58" s="119"/>
      <c r="J58" s="71" t="str">
        <f>IF(OR(K58="",L58=""),"",IF(K58&gt;L58,"V",IF(K58=L58,"","P")))</f>
        <v>P</v>
      </c>
      <c r="K58" s="72">
        <v>18</v>
      </c>
      <c r="L58" s="72">
        <v>21</v>
      </c>
      <c r="M58" s="71" t="str">
        <f>IF(OR(K58="",L58=""),"",IF(L58&gt;K58,"V",IF(K58=L58,"","P")))</f>
        <v>V</v>
      </c>
      <c r="N58" s="128"/>
      <c r="O58" s="118" t="str">
        <f>IF(VLOOKUP(N57,$B$9:$Q$14,11,FALSE)="","",VLOOKUP(N57,$B$9:$Q$14,11,FALSE))</f>
        <v/>
      </c>
      <c r="P58" s="118"/>
      <c r="Q58" s="118"/>
      <c r="R58" s="118"/>
      <c r="S58" s="119"/>
      <c r="U58" s="117"/>
      <c r="V58" s="117"/>
      <c r="AG58" s="81"/>
    </row>
    <row r="59" spans="1:33" s="82" customFormat="1" ht="15.75" x14ac:dyDescent="0.2">
      <c r="A59" s="81"/>
      <c r="B59" s="123"/>
      <c r="C59" s="3"/>
      <c r="D59" s="126"/>
      <c r="E59" s="120" t="str">
        <f>IF(VLOOKUP(D57,$B$9:$D$14,3,FALSE)="","",VLOOKUP((VLOOKUP(D57,$B$9:$D$14,3,FALSE)),[1]Lég!$H$3:$J$30,3,FALSE))</f>
        <v>MONTCALM</v>
      </c>
      <c r="F59" s="121"/>
      <c r="G59" s="121"/>
      <c r="H59" s="121"/>
      <c r="I59" s="122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29"/>
      <c r="O59" s="120" t="str">
        <f>IF(VLOOKUP(N57,$B$9:$D$14,3,FALSE)="","",VLOOKUP((VLOOKUP(N57,$B$9:$D$14,3,FALSE)),[1]Lég!$H$3:$J$30,3,FALSE))</f>
        <v>SÉM. SHERBROOKE</v>
      </c>
      <c r="P59" s="121"/>
      <c r="Q59" s="121"/>
      <c r="R59" s="121"/>
      <c r="S59" s="122"/>
      <c r="U59" s="117"/>
      <c r="V59" s="117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23"/>
      <c r="C61" s="3"/>
      <c r="D61" s="124">
        <v>1</v>
      </c>
      <c r="E61" s="118" t="str">
        <f>VLOOKUP(D61,$B$9:$J$14,4,FALSE)</f>
        <v>Simon Joly</v>
      </c>
      <c r="F61" s="118"/>
      <c r="G61" s="118"/>
      <c r="H61" s="118"/>
      <c r="I61" s="119"/>
      <c r="J61" s="71" t="str">
        <f>IF(OR(K61="",L61=""),"",IF(K61&gt;L61,"V",IF(K61=L61,"","P")))</f>
        <v>P</v>
      </c>
      <c r="K61" s="72">
        <v>12</v>
      </c>
      <c r="L61" s="72">
        <v>21</v>
      </c>
      <c r="M61" s="71" t="str">
        <f>IF(OR(K61="",L61=""),"",IF(L61&gt;K61,"V",IF(K61=L61,"","P")))</f>
        <v>V</v>
      </c>
      <c r="N61" s="127">
        <v>2</v>
      </c>
      <c r="O61" s="118" t="str">
        <f>VLOOKUP(N61,$B$9:$J$14,4,FALSE)</f>
        <v>Caleb Carrier</v>
      </c>
      <c r="P61" s="118"/>
      <c r="Q61" s="118"/>
      <c r="R61" s="118"/>
      <c r="S61" s="119"/>
      <c r="U61" s="117">
        <f>IF(OR(K61="",L61=""),"",(COUNTIF(J61:J63,"V")*3)+(COUNTIF(J61:J63,"P")*1)+(COUNTIF(J61:J63,"VS")*1))</f>
        <v>5</v>
      </c>
      <c r="V61" s="117">
        <f>IF(OR(K61="",L61=""),"",(COUNTIF(M61:M63,"V")*3)+(COUNTIF(M61:M63,"P")*1)+(COUNTIF(M61:M63,"VS")*1))</f>
        <v>4</v>
      </c>
      <c r="AG61" s="81"/>
    </row>
    <row r="62" spans="1:33" s="82" customFormat="1" ht="15.75" x14ac:dyDescent="0.2">
      <c r="A62" s="81"/>
      <c r="B62" s="123"/>
      <c r="C62" s="3"/>
      <c r="D62" s="125"/>
      <c r="E62" s="118" t="str">
        <f>IF(VLOOKUP(D61,$B$9:$Q$14,11,FALSE)="","",VLOOKUP(D61,$B$9:$Q$14,11,FALSE))</f>
        <v/>
      </c>
      <c r="F62" s="118"/>
      <c r="G62" s="118"/>
      <c r="H62" s="118"/>
      <c r="I62" s="119"/>
      <c r="J62" s="71" t="str">
        <f>IF(OR(K62="",L62=""),"",IF(K62&gt;L62,"V",IF(K62=L62,"","P")))</f>
        <v>V</v>
      </c>
      <c r="K62" s="72">
        <v>22</v>
      </c>
      <c r="L62" s="72">
        <v>20</v>
      </c>
      <c r="M62" s="71" t="str">
        <f>IF(OR(K62="",L62=""),"",IF(L62&gt;K62,"V",IF(K62=L62,"","P")))</f>
        <v>P</v>
      </c>
      <c r="N62" s="128"/>
      <c r="O62" s="118" t="str">
        <f>IF(VLOOKUP(N61,$B$9:$Q$14,11,FALSE)="","",VLOOKUP(N61,$B$9:$Q$14,11,FALSE))</f>
        <v/>
      </c>
      <c r="P62" s="118"/>
      <c r="Q62" s="118"/>
      <c r="R62" s="118"/>
      <c r="S62" s="119"/>
      <c r="U62" s="117"/>
      <c r="V62" s="117"/>
      <c r="AG62" s="81"/>
    </row>
    <row r="63" spans="1:33" s="82" customFormat="1" ht="15.75" x14ac:dyDescent="0.2">
      <c r="A63" s="81"/>
      <c r="B63" s="123"/>
      <c r="C63" s="3"/>
      <c r="D63" s="126"/>
      <c r="E63" s="120" t="str">
        <f>IF(VLOOKUP(D61,$B$9:$D$14,3,FALSE)="","",VLOOKUP((VLOOKUP(D61,$B$9:$D$14,3,FALSE)),[1]Lég!$H$3:$J$30,3,FALSE))</f>
        <v>SÉM. SHERBROOKE</v>
      </c>
      <c r="F63" s="121"/>
      <c r="G63" s="121"/>
      <c r="H63" s="121"/>
      <c r="I63" s="122"/>
      <c r="J63" s="71" t="str">
        <f>IF(OR(K63="",L63=""),"",IF(K63&gt;L63,"VS","PS"))</f>
        <v>VS</v>
      </c>
      <c r="K63" s="72">
        <v>11</v>
      </c>
      <c r="L63" s="72">
        <v>8</v>
      </c>
      <c r="M63" s="71" t="str">
        <f>IF(OR(K63="",L63=""),"",IF(L63&gt;K63,"VS","PS"))</f>
        <v>PS</v>
      </c>
      <c r="N63" s="129"/>
      <c r="O63" s="120" t="str">
        <f>IF(VLOOKUP(N61,$B$9:$D$14,3,FALSE)="","",VLOOKUP((VLOOKUP(N61,$B$9:$D$14,3,FALSE)),[1]Lég!$H$3:$J$30,3,FALSE))</f>
        <v>DU TOURNESOL</v>
      </c>
      <c r="P63" s="121"/>
      <c r="Q63" s="121"/>
      <c r="R63" s="121"/>
      <c r="S63" s="122"/>
      <c r="U63" s="117"/>
      <c r="V63" s="117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</mergeCells>
  <conditionalFormatting sqref="B2:B3">
    <cfRule type="expression" dxfId="147" priority="100">
      <formula>B2=VLOOKUP("X2",$A$9:$L$15,5,FALSE)</formula>
    </cfRule>
    <cfRule type="expression" dxfId="146" priority="99">
      <formula>B2=VLOOKUP("X1",$A$9:$E$15,5,FALSE)</formula>
    </cfRule>
    <cfRule type="expression" dxfId="145" priority="98">
      <formula>B2=VLOOKUP("X3",$A$9:$L$15,5,FALSE)</formula>
    </cfRule>
    <cfRule type="expression" dxfId="144" priority="97">
      <formula>B2=VLOOKUP("X4",$A$9:$L$15,5,FALSE)</formula>
    </cfRule>
  </conditionalFormatting>
  <conditionalFormatting sqref="B5:F6">
    <cfRule type="expression" dxfId="143" priority="47">
      <formula>B5=VLOOKUP("X1",$A$9:$L$13,12,FALSE)</formula>
    </cfRule>
    <cfRule type="expression" dxfId="142" priority="48">
      <formula>B5=VLOOKUP("X2",$A$9:$L$13,12,FALSE)</formula>
    </cfRule>
    <cfRule type="expression" dxfId="141" priority="49">
      <formula>B5=VLOOKUP("X2",$A$9:$J$13,5,FALSE)</formula>
    </cfRule>
    <cfRule type="expression" dxfId="140" priority="50">
      <formula>B5=VLOOKUP("X1",$A$9:$J$13,5,FALSE)</formula>
    </cfRule>
  </conditionalFormatting>
  <conditionalFormatting sqref="B1:S1 C2:C3 B8:D8 S8:S13 K9:K12 B9:C15 K13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139" priority="101">
      <formula>B1=VLOOKUP("X2",$A$9:$L$15,5,FALSE)</formula>
    </cfRule>
    <cfRule type="expression" dxfId="138" priority="96">
      <formula>B1=VLOOKUP("X1",$A$9:$J$15,5,FALSE)</formula>
    </cfRule>
    <cfRule type="expression" dxfId="137" priority="102">
      <formula>B1=VLOOKUP("X3",$A$9:$L$15,5,FALSE)</formula>
    </cfRule>
  </conditionalFormatting>
  <conditionalFormatting sqref="B4:S7">
    <cfRule type="expression" dxfId="136" priority="52">
      <formula>B4=VLOOKUP("X3",$A$9:$L$15,5,FALSE)</formula>
    </cfRule>
    <cfRule type="expression" dxfId="135" priority="46">
      <formula>B4=VLOOKUP("X1",$A$9:$J$15,5,FALSE)</formula>
    </cfRule>
    <cfRule type="expression" dxfId="134" priority="51">
      <formula>B4=VLOOKUP("X2",$A$9:$L$15,5,FALSE)</formula>
    </cfRule>
  </conditionalFormatting>
  <conditionalFormatting sqref="D12">
    <cfRule type="expression" dxfId="133" priority="16">
      <formula>D12=VLOOKUP("X2",$A$9:$J$15,5,FALSE)</formula>
    </cfRule>
    <cfRule type="expression" dxfId="132" priority="17">
      <formula>D12=VLOOKUP("X1",$A$9:$J$15,5,FALSE)</formula>
    </cfRule>
    <cfRule type="expression" dxfId="131" priority="11">
      <formula>D12=VLOOKUP("X7",$A$9:$J$15,5,FALSE)</formula>
    </cfRule>
    <cfRule type="expression" dxfId="130" priority="12">
      <formula>D12=VLOOKUP("X6",$A$9:$J$15,5,FALSE)</formula>
    </cfRule>
    <cfRule type="expression" dxfId="129" priority="13">
      <formula>D12=VLOOKUP("X5",$A$9:$J$15,5,FALSE)</formula>
    </cfRule>
    <cfRule type="expression" dxfId="128" priority="14">
      <formula>D12=VLOOKUP("X4",$A$9:$J$15,5,FALSE)</formula>
    </cfRule>
    <cfRule type="expression" dxfId="127" priority="15">
      <formula>D12=VLOOKUP("X3",$A$9:$J$15,5,FALSE)</formula>
    </cfRule>
  </conditionalFormatting>
  <conditionalFormatting sqref="D2:I3">
    <cfRule type="expression" dxfId="126" priority="90">
      <formula>D2=VLOOKUP("X2",$A$9:$J$13,5,FALSE)</formula>
    </cfRule>
    <cfRule type="expression" dxfId="125" priority="89">
      <formula>D2=VLOOKUP("X1",$A$9:$J$12,5,FALSE)</formula>
    </cfRule>
    <cfRule type="expression" dxfId="124" priority="88">
      <formula>D2=VLOOKUP("X3",$A$9:$J$13,5,FALSE)</formula>
    </cfRule>
    <cfRule type="expression" dxfId="123" priority="87">
      <formula>D2=VLOOKUP("X4",$A$9:$J$13,5,FALSE)</formula>
    </cfRule>
    <cfRule type="expression" dxfId="122" priority="86">
      <formula>D2=VLOOKUP("X5",$A$9:$J$13,5,FALSE)</formula>
    </cfRule>
  </conditionalFormatting>
  <conditionalFormatting sqref="D9:J11">
    <cfRule type="expression" dxfId="121" priority="3">
      <formula>D9=VLOOKUP("X3",$A$9:$J$13,5,FALSE)</formula>
    </cfRule>
    <cfRule type="expression" dxfId="120" priority="4">
      <formula>D9=VLOOKUP("X2",$A$9:$J$13,5,FALSE)</formula>
    </cfRule>
    <cfRule type="expression" dxfId="119" priority="5">
      <formula>D9=VLOOKUP("X1",$A$9:$J$12,5,FALSE)</formula>
    </cfRule>
    <cfRule type="expression" dxfId="118" priority="1">
      <formula>D9=VLOOKUP("X5",$A$9:$J$13,5,FALSE)</formula>
    </cfRule>
    <cfRule type="expression" dxfId="117" priority="2">
      <formula>D9=VLOOKUP("X4",$A$9:$J$13,5,FALSE)</formula>
    </cfRule>
  </conditionalFormatting>
  <conditionalFormatting sqref="D13:J14">
    <cfRule type="expression" dxfId="116" priority="19">
      <formula>D13=VLOOKUP("X6",$A$9:$J$15,5,FALSE)</formula>
    </cfRule>
    <cfRule type="expression" dxfId="115" priority="21">
      <formula>D13=VLOOKUP("X4",$A$9:$J$15,5,FALSE)</formula>
    </cfRule>
    <cfRule type="expression" dxfId="114" priority="22">
      <formula>D13=VLOOKUP("X3",$A$9:$J$15,5,FALSE)</formula>
    </cfRule>
    <cfRule type="expression" dxfId="113" priority="23">
      <formula>D13=VLOOKUP("X2",$A$9:$J$15,5,FALSE)</formula>
    </cfRule>
    <cfRule type="expression" dxfId="112" priority="24">
      <formula>D13=VLOOKUP("X1",$A$9:$J$15,5,FALSE)</formula>
    </cfRule>
    <cfRule type="expression" dxfId="111" priority="18">
      <formula>D13=VLOOKUP("X7",$A$9:$J$15,5,FALSE)</formula>
    </cfRule>
    <cfRule type="expression" dxfId="110" priority="20">
      <formula>D13=VLOOKUP("X5",$A$9:$J$15,5,FALSE)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109" priority="91">
      <formula>E19=VLOOKUP("X5",$A$9:$J$13,5,FALSE)</formula>
    </cfRule>
    <cfRule type="expression" dxfId="108" priority="92">
      <formula>E19=VLOOKUP("X4",$A$9:$J$13,5,FALSE)</formula>
    </cfRule>
    <cfRule type="expression" dxfId="107" priority="94">
      <formula>E19=VLOOKUP("X2",$A$9:$J$13,5,FALSE)</formula>
    </cfRule>
    <cfRule type="expression" dxfId="106" priority="95">
      <formula>E19=VLOOKUP("X1",$A$9:$J$12,5,FALSE)</formula>
    </cfRule>
    <cfRule type="expression" dxfId="105" priority="93">
      <formula>E19=VLOOKUP("X3",$A$9:$J$13,5,FALSE)</formula>
    </cfRule>
  </conditionalFormatting>
  <conditionalFormatting sqref="E12:J12">
    <cfRule type="expression" dxfId="104" priority="10">
      <formula>E12=VLOOKUP("X1",$A$9:$J$12,5,FALSE)</formula>
    </cfRule>
    <cfRule type="expression" dxfId="103" priority="9">
      <formula>E12=VLOOKUP("X2",$A$9:$J$13,5,FALSE)</formula>
    </cfRule>
    <cfRule type="expression" dxfId="102" priority="8">
      <formula>E12=VLOOKUP("X3",$A$9:$J$13,5,FALSE)</formula>
    </cfRule>
    <cfRule type="expression" dxfId="101" priority="7">
      <formula>E12=VLOOKUP("X4",$A$9:$J$13,5,FALSE)</formula>
    </cfRule>
    <cfRule type="expression" dxfId="100" priority="6">
      <formula>E12=VLOOKUP("X5",$A$9:$J$13,5,FALSE)</formula>
    </cfRule>
  </conditionalFormatting>
  <conditionalFormatting sqref="E8:Q8">
    <cfRule type="expression" dxfId="99" priority="26">
      <formula>E8=VLOOKUP("X1",$A$9:$J$13,5,FALSE)</formula>
    </cfRule>
    <cfRule type="expression" dxfId="98" priority="25">
      <formula>E8=VLOOKUP("X2",$A$9:$J$13,5,FALSE)</formula>
    </cfRule>
  </conditionalFormatting>
  <conditionalFormatting sqref="J2:S3">
    <cfRule type="expression" dxfId="97" priority="45">
      <formula>J2=VLOOKUP("X3",$A$9:$L$15,5,FALSE)</formula>
    </cfRule>
    <cfRule type="expression" dxfId="96" priority="44">
      <formula>J2=VLOOKUP("X2",$A$9:$L$15,5,FALSE)</formula>
    </cfRule>
    <cfRule type="expression" dxfId="95" priority="41">
      <formula>J2=VLOOKUP("X1",$A$9:$J$15,5,FALSE)</formula>
    </cfRule>
  </conditionalFormatting>
  <conditionalFormatting sqref="K2:M3">
    <cfRule type="expression" dxfId="94" priority="42">
      <formula>K2=VLOOKUP("X2",$A$9:$J$13,5,FALSE)</formula>
    </cfRule>
    <cfRule type="expression" dxfId="93" priority="43">
      <formula>K2=VLOOKUP("X1",$A$9:$J$12,5,FALSE)</formula>
    </cfRule>
  </conditionalFormatting>
  <conditionalFormatting sqref="L9:Q9">
    <cfRule type="expression" dxfId="92" priority="67">
      <formula>L9=VLOOKUP("X7",$A$9:$J$15,5,FALSE)</formula>
    </cfRule>
    <cfRule type="expression" dxfId="91" priority="68">
      <formula>L9=VLOOKUP("X6",$A$9:$J$15,5,FALSE)</formula>
    </cfRule>
    <cfRule type="expression" dxfId="90" priority="69">
      <formula>L9=VLOOKUP("X5",$A$9:$J$15,5,FALSE)</formula>
    </cfRule>
    <cfRule type="expression" dxfId="89" priority="70">
      <formula>L9=VLOOKUP("X4",$A$9:$J$15,5,FALSE)</formula>
    </cfRule>
    <cfRule type="expression" dxfId="88" priority="71">
      <formula>L9=VLOOKUP("X3",$A$9:$J$15,5,FALSE)</formula>
    </cfRule>
    <cfRule type="expression" dxfId="87" priority="72">
      <formula>L9=VLOOKUP("X2",$A$9:$J$15,5,FALSE)</formula>
    </cfRule>
    <cfRule type="expression" dxfId="86" priority="73">
      <formula>L9=VLOOKUP("X1",$A$9:$J$15,5,FALSE)</formula>
    </cfRule>
  </conditionalFormatting>
  <conditionalFormatting sqref="L10:Q10">
    <cfRule type="expression" dxfId="85" priority="74">
      <formula>L10=VLOOKUP("X5",$A$9:$J$13,5,FALSE)</formula>
    </cfRule>
    <cfRule type="expression" dxfId="84" priority="75">
      <formula>L10=VLOOKUP("X4",$A$9:$J$13,5,FALSE)</formula>
    </cfRule>
    <cfRule type="expression" dxfId="83" priority="76">
      <formula>L10=VLOOKUP("X3",$A$9:$J$13,5,FALSE)</formula>
    </cfRule>
    <cfRule type="expression" dxfId="82" priority="78">
      <formula>L10=VLOOKUP("X1",$A$9:$J$12,5,FALSE)</formula>
    </cfRule>
    <cfRule type="expression" dxfId="81" priority="77">
      <formula>L10=VLOOKUP("X2",$A$9:$J$13,5,FALSE)</formula>
    </cfRule>
  </conditionalFormatting>
  <conditionalFormatting sqref="L11:Q12">
    <cfRule type="expression" dxfId="80" priority="65">
      <formula>L11=VLOOKUP("X2",$A$9:$J$15,5,FALSE)</formula>
    </cfRule>
    <cfRule type="expression" dxfId="79" priority="66">
      <formula>L11=VLOOKUP("X1",$A$9:$J$15,5,FALSE)</formula>
    </cfRule>
    <cfRule type="expression" dxfId="78" priority="60">
      <formula>L11=VLOOKUP("X7",$A$9:$J$15,5,FALSE)</formula>
    </cfRule>
    <cfRule type="expression" dxfId="77" priority="61">
      <formula>L11=VLOOKUP("X6",$A$9:$J$15,5,FALSE)</formula>
    </cfRule>
    <cfRule type="expression" dxfId="76" priority="62">
      <formula>L11=VLOOKUP("X5",$A$9:$J$15,5,FALSE)</formula>
    </cfRule>
    <cfRule type="expression" dxfId="75" priority="63">
      <formula>L11=VLOOKUP("X4",$A$9:$J$15,5,FALSE)</formula>
    </cfRule>
    <cfRule type="expression" dxfId="74" priority="64">
      <formula>L11=VLOOKUP("X3",$A$9:$J$15,5,FALSE)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C509-1384-4D1B-9611-9B4204F9E986}">
  <sheetPr>
    <pageSetUpPr fitToPage="1"/>
  </sheetPr>
  <dimension ref="A1:AG70"/>
  <sheetViews>
    <sheetView zoomScaleNormal="100" workbookViewId="0">
      <selection activeCell="L54" sqref="L5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3">
        <v>2</v>
      </c>
      <c r="B2" s="164" t="str">
        <f>IF(ISNA(VLOOKUP("X",[2]Lég!$G:$H,2,FALSE)),"",VLOOKUP("X",[2]Lég!$G:$H,2,FALSE))</f>
        <v/>
      </c>
      <c r="C2" s="46"/>
      <c r="D2" s="142" t="s">
        <v>141</v>
      </c>
      <c r="E2" s="143"/>
      <c r="F2" s="143"/>
      <c r="G2" s="143"/>
      <c r="H2" s="143"/>
      <c r="I2" s="144"/>
      <c r="J2" s="47"/>
      <c r="K2" s="142" t="s">
        <v>176</v>
      </c>
      <c r="L2" s="143"/>
      <c r="M2" s="144"/>
      <c r="N2" s="2"/>
      <c r="O2" s="165" t="s">
        <v>128</v>
      </c>
      <c r="P2" s="166"/>
      <c r="Q2" s="166"/>
      <c r="R2" s="166"/>
      <c r="S2" s="16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3"/>
      <c r="B3" s="164"/>
      <c r="C3" s="46"/>
      <c r="D3" s="145"/>
      <c r="E3" s="146"/>
      <c r="F3" s="146"/>
      <c r="G3" s="146"/>
      <c r="H3" s="146"/>
      <c r="I3" s="147"/>
      <c r="J3" s="47"/>
      <c r="K3" s="145"/>
      <c r="L3" s="146"/>
      <c r="M3" s="147"/>
      <c r="N3" s="2"/>
      <c r="O3" s="168" t="s">
        <v>129</v>
      </c>
      <c r="P3" s="169"/>
      <c r="Q3" s="169"/>
      <c r="R3" s="169"/>
      <c r="S3" s="17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8"/>
      <c r="P4" s="169"/>
      <c r="Q4" s="169"/>
      <c r="R4" s="169"/>
      <c r="S4" s="17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2" t="s">
        <v>184</v>
      </c>
      <c r="C5" s="143"/>
      <c r="D5" s="143"/>
      <c r="E5" s="143"/>
      <c r="F5" s="144"/>
      <c r="G5" s="49"/>
      <c r="H5" s="142"/>
      <c r="I5" s="144"/>
      <c r="J5" s="50"/>
      <c r="K5" s="148" t="s">
        <v>187</v>
      </c>
      <c r="L5" s="149"/>
      <c r="M5" s="149"/>
      <c r="N5" s="150"/>
      <c r="O5" s="154" t="s">
        <v>145</v>
      </c>
      <c r="P5" s="155"/>
      <c r="Q5" s="155"/>
      <c r="R5" s="155"/>
      <c r="S5" s="15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5"/>
      <c r="C6" s="146"/>
      <c r="D6" s="146"/>
      <c r="E6" s="146"/>
      <c r="F6" s="147"/>
      <c r="G6" s="51"/>
      <c r="H6" s="145"/>
      <c r="I6" s="147"/>
      <c r="J6" s="50"/>
      <c r="K6" s="151"/>
      <c r="L6" s="152"/>
      <c r="M6" s="152"/>
      <c r="N6" s="153"/>
      <c r="O6" s="157" t="s">
        <v>130</v>
      </c>
      <c r="P6" s="158"/>
      <c r="Q6" s="158"/>
      <c r="R6" s="158"/>
      <c r="S6" s="15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60" t="s">
        <v>180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</v>
      </c>
      <c r="E9" s="136" t="s">
        <v>150</v>
      </c>
      <c r="F9" s="136"/>
      <c r="G9" s="136"/>
      <c r="H9" s="136"/>
      <c r="I9" s="136"/>
      <c r="J9" s="136"/>
      <c r="K9" s="61"/>
      <c r="L9" s="136"/>
      <c r="M9" s="136"/>
      <c r="N9" s="136"/>
      <c r="O9" s="136"/>
      <c r="P9" s="136"/>
      <c r="Q9" s="141"/>
      <c r="R9" s="62">
        <v>30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106</v>
      </c>
      <c r="E10" s="137" t="s">
        <v>172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29</v>
      </c>
      <c r="S10" s="63">
        <f t="shared" ref="S10:S13" si="0">IF(R10="","",RANK(R10,$R$9:$R$13,0))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74</v>
      </c>
      <c r="E11" s="137" t="s">
        <v>166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28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74</v>
      </c>
      <c r="E12" s="137" t="s">
        <v>164</v>
      </c>
      <c r="F12" s="137"/>
      <c r="G12" s="137"/>
      <c r="H12" s="137"/>
      <c r="I12" s="137"/>
      <c r="J12" s="137"/>
      <c r="K12" s="61"/>
      <c r="L12" s="137"/>
      <c r="M12" s="137"/>
      <c r="N12" s="137"/>
      <c r="O12" s="137"/>
      <c r="P12" s="137"/>
      <c r="Q12" s="138"/>
      <c r="R12" s="65">
        <v>26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81</v>
      </c>
      <c r="E13" s="139" t="s">
        <v>174</v>
      </c>
      <c r="F13" s="139"/>
      <c r="G13" s="139"/>
      <c r="H13" s="139"/>
      <c r="I13" s="139"/>
      <c r="J13" s="139"/>
      <c r="K13" s="67"/>
      <c r="L13" s="139"/>
      <c r="M13" s="139"/>
      <c r="N13" s="139"/>
      <c r="O13" s="139"/>
      <c r="P13" s="139"/>
      <c r="Q13" s="140"/>
      <c r="R13" s="68">
        <v>27</v>
      </c>
      <c r="S13" s="69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2"/>
      <c r="C16" s="132"/>
      <c r="D16" s="55"/>
      <c r="E16" s="178"/>
      <c r="F16" s="178"/>
      <c r="G16" s="178"/>
      <c r="H16" s="178"/>
      <c r="I16" s="178"/>
      <c r="J16" s="178"/>
      <c r="K16" s="131" t="s">
        <v>133</v>
      </c>
      <c r="L16" s="131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0"/>
      <c r="C17" s="3"/>
      <c r="D17" s="124">
        <v>2</v>
      </c>
      <c r="E17" s="176" t="str">
        <f>VLOOKUP(D17,$B$9:$J$13,4,FALSE)</f>
        <v>Bastien Lamothe-Roy</v>
      </c>
      <c r="F17" s="118"/>
      <c r="G17" s="118"/>
      <c r="H17" s="118"/>
      <c r="I17" s="119"/>
      <c r="J17" s="71" t="str">
        <f>IF(OR(K17="",L17=""),"",IF(K17&gt;L17,"V",IF(K17=L17,"","P")))</f>
        <v>V</v>
      </c>
      <c r="K17" s="72">
        <v>21</v>
      </c>
      <c r="L17" s="72">
        <v>12</v>
      </c>
      <c r="M17" s="71" t="str">
        <f>IF(OR(K17="",L17=""),"",IF(L17&gt;K17,"V",IF(K17=L17,"","P")))</f>
        <v>P</v>
      </c>
      <c r="N17" s="127">
        <v>4</v>
      </c>
      <c r="O17" s="176" t="str">
        <f>VLOOKUP(N17,$B$9:$J$13,4,FALSE)</f>
        <v>Jacob St-Pierre</v>
      </c>
      <c r="P17" s="118"/>
      <c r="Q17" s="118"/>
      <c r="R17" s="118"/>
      <c r="S17" s="119"/>
      <c r="U17" s="117">
        <f>IF(OR(K17="",L17=""),"",(COUNTIF(J17:J19,"V")*3)+(COUNTIF(J17:J19,"P")*1)+(COUNTIF(J17:J19,"VS")*1))</f>
        <v>6</v>
      </c>
      <c r="V17" s="117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0"/>
      <c r="C18" s="3"/>
      <c r="D18" s="125"/>
      <c r="E18" s="176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>V</v>
      </c>
      <c r="K18" s="72">
        <v>21</v>
      </c>
      <c r="L18" s="72">
        <v>17</v>
      </c>
      <c r="M18" s="71" t="str">
        <f>IF(OR(K18="",L18=""),"",IF(L18&gt;K18,"V",IF(K18=L18,"","P")))</f>
        <v>P</v>
      </c>
      <c r="N18" s="128"/>
      <c r="O18" s="176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0"/>
      <c r="C19" s="3"/>
      <c r="D19" s="126"/>
      <c r="E19" s="175" t="str">
        <f>IF(VLOOKUP(D17,$B$9:$D$13,3,FALSE)="","",VLOOKUP((VLOOKUP(D17,$B$9:$D$13,3,FALSE)),[2]Lég!$H$3:$J$30,3,FALSE))</f>
        <v>LA FRONTALIÈRE</v>
      </c>
      <c r="F19" s="175"/>
      <c r="G19" s="175"/>
      <c r="H19" s="175"/>
      <c r="I19" s="175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9"/>
      <c r="O19" s="175" t="str">
        <f>IF(VLOOKUP(N17,$B$9:$D$13,3,FALSE)="","",VLOOKUP((VLOOKUP(N17,$B$9:$D$13,3,FALSE)),[2]Lég!$H$3:$J$30,3,FALSE))</f>
        <v>LA MONTÉE</v>
      </c>
      <c r="P19" s="175"/>
      <c r="Q19" s="175"/>
      <c r="R19" s="175"/>
      <c r="S19" s="175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0"/>
      <c r="C21" s="3"/>
      <c r="D21" s="124">
        <v>3</v>
      </c>
      <c r="E21" s="118" t="str">
        <f>VLOOKUP(D21,$B$9:$J$13,4,FALSE)</f>
        <v>Thomas Prévost</v>
      </c>
      <c r="F21" s="118"/>
      <c r="G21" s="118"/>
      <c r="H21" s="118"/>
      <c r="I21" s="119"/>
      <c r="J21" s="71" t="str">
        <f>IF(OR(K21="",L21=""),"",IF(K21&gt;L21,"V",IF(K21=L21,"","P")))</f>
        <v>P</v>
      </c>
      <c r="K21" s="72">
        <v>18</v>
      </c>
      <c r="L21" s="72">
        <v>21</v>
      </c>
      <c r="M21" s="71" t="str">
        <f>IF(OR(K21="",L21=""),"",IF(L21&gt;K21,"V",IF(K21=L21,"","P")))</f>
        <v>V</v>
      </c>
      <c r="N21" s="127">
        <v>5</v>
      </c>
      <c r="O21" s="118" t="str">
        <f>VLOOKUP(N21,$B$9:$J$13,4,FALSE)</f>
        <v>Loic Fillion</v>
      </c>
      <c r="P21" s="118"/>
      <c r="Q21" s="118"/>
      <c r="R21" s="118"/>
      <c r="S21" s="119"/>
      <c r="U21" s="117">
        <f>IF(OR(K21="",L21=""),"",(COUNTIF(J21:J23,"V")*3)+(COUNTIF(J21:J23,"P")*1)+(COUNTIF(J21:J23,"VS")*1))</f>
        <v>5</v>
      </c>
      <c r="V21" s="117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0"/>
      <c r="C22" s="3"/>
      <c r="D22" s="125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12</v>
      </c>
      <c r="M22" s="71" t="str">
        <f>IF(OR(K22="",L22=""),"",IF(L22&gt;K22,"V",IF(K22=L22,"","P")))</f>
        <v>P</v>
      </c>
      <c r="N22" s="128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0"/>
      <c r="C23" s="3"/>
      <c r="D23" s="126"/>
      <c r="E23" s="175" t="str">
        <f>IF(VLOOKUP(D21,$B$9:$D$13,3,FALSE)="","",VLOOKUP((VLOOKUP(D21,$B$9:$D$13,3,FALSE)),[2]Lég!$H$3:$J$30,3,FALSE))</f>
        <v>LA MONTÉE</v>
      </c>
      <c r="F23" s="175"/>
      <c r="G23" s="175"/>
      <c r="H23" s="175"/>
      <c r="I23" s="175"/>
      <c r="J23" s="71" t="str">
        <f>IF(OR(K23="",L23=""),"",IF(K23&gt;L23,"VS","PS"))</f>
        <v>VS</v>
      </c>
      <c r="K23" s="72">
        <v>11</v>
      </c>
      <c r="L23" s="72">
        <v>9</v>
      </c>
      <c r="M23" s="71" t="str">
        <f>IF(OR(K23="",L23=""),"",IF(L23&gt;K23,"VS","PS"))</f>
        <v>PS</v>
      </c>
      <c r="N23" s="129"/>
      <c r="O23" s="175" t="str">
        <f>IF(VLOOKUP(N21,$B$9:$D$13,3,FALSE)="","",VLOOKUP((VLOOKUP(N21,$B$9:$D$13,3,FALSE)),[2]Lég!$H$3:$J$30,3,FALSE))</f>
        <v>LE SALÉSIEN</v>
      </c>
      <c r="P23" s="175"/>
      <c r="Q23" s="175"/>
      <c r="R23" s="175"/>
      <c r="S23" s="175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0"/>
      <c r="C25" s="3"/>
      <c r="D25" s="124">
        <v>1</v>
      </c>
      <c r="E25" s="118" t="str">
        <f>VLOOKUP(D25,$B$9:$J$13,4,FALSE)</f>
        <v>Anthony Lebrun</v>
      </c>
      <c r="F25" s="118"/>
      <c r="G25" s="118"/>
      <c r="H25" s="118"/>
      <c r="I25" s="119"/>
      <c r="J25" s="71" t="str">
        <f>IF(OR(K25="",L25=""),"",IF(K25&gt;L25,"V",IF(K25=L25,"","P")))</f>
        <v>P</v>
      </c>
      <c r="K25" s="72">
        <v>14</v>
      </c>
      <c r="L25" s="72">
        <v>21</v>
      </c>
      <c r="M25" s="71" t="str">
        <f>IF(OR(K25="",L25=""),"",IF(L25&gt;K25,"V",IF(K25=L25,"","P")))</f>
        <v>V</v>
      </c>
      <c r="N25" s="127">
        <v>4</v>
      </c>
      <c r="O25" s="118" t="str">
        <f>VLOOKUP(N25,$B$9:$J$13,4,FALSE)</f>
        <v>Jacob St-Pierre</v>
      </c>
      <c r="P25" s="118"/>
      <c r="Q25" s="118"/>
      <c r="R25" s="118"/>
      <c r="S25" s="119"/>
      <c r="U25" s="117">
        <f>IF(OR(K25="",L25=""),"",(COUNTIF(J25:J27,"V")*3)+(COUNTIF(J25:J27,"P")*1)+(COUNTIF(J25:J27,"VS")*1))</f>
        <v>5</v>
      </c>
      <c r="V25" s="117">
        <f>IF(OR(K25="",L25=""),"",(COUNTIF(M25:M27,"V")*3)+(COUNTIF(M25:M27,"P")*1)+(COUNTIF(M25:M27,"VS")*1))</f>
        <v>4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0"/>
      <c r="C26" s="3"/>
      <c r="D26" s="125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22</v>
      </c>
      <c r="L26" s="72">
        <v>20</v>
      </c>
      <c r="M26" s="71" t="str">
        <f>IF(OR(K26="",L26=""),"",IF(L26&gt;K26,"V",IF(K26=L26,"","P")))</f>
        <v>P</v>
      </c>
      <c r="N26" s="128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0"/>
      <c r="C27" s="3"/>
      <c r="D27" s="126"/>
      <c r="E27" s="175" t="str">
        <f>IF(VLOOKUP(D25,$B$9:$D$13,3,FALSE)="","",VLOOKUP((VLOOKUP(D25,$B$9:$D$13,3,FALSE)),[2]Lég!$H$3:$J$30,3,FALSE))</f>
        <v>DU TOURNESOL</v>
      </c>
      <c r="F27" s="175"/>
      <c r="G27" s="175"/>
      <c r="H27" s="175"/>
      <c r="I27" s="175"/>
      <c r="J27" s="71" t="str">
        <f>IF(OR(K27="",L27=""),"",IF(K27&gt;L27,"VS","PS"))</f>
        <v>VS</v>
      </c>
      <c r="K27" s="72">
        <v>13</v>
      </c>
      <c r="L27" s="72">
        <v>11</v>
      </c>
      <c r="M27" s="71" t="str">
        <f>IF(OR(K27="",L27=""),"",IF(L27&gt;K27,"VS","PS"))</f>
        <v>PS</v>
      </c>
      <c r="N27" s="129"/>
      <c r="O27" s="175" t="str">
        <f>IF(VLOOKUP(N25,$B$9:$D$13,3,FALSE)="","",VLOOKUP((VLOOKUP(N25,$B$9:$D$13,3,FALSE)),[2]Lég!$H$3:$J$30,3,FALSE))</f>
        <v>LA MONTÉE</v>
      </c>
      <c r="P27" s="175"/>
      <c r="Q27" s="175"/>
      <c r="R27" s="175"/>
      <c r="S27" s="175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0"/>
      <c r="C29" s="3"/>
      <c r="D29" s="124">
        <v>2</v>
      </c>
      <c r="E29" s="118" t="str">
        <f>VLOOKUP(D29,$B$9:$J$13,4,FALSE)</f>
        <v>Bastien Lamothe-Roy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14</v>
      </c>
      <c r="M29" s="71" t="str">
        <f>IF(OR(K29="",L29=""),"",IF(L29&gt;K29,"V",IF(K29=L29,"","P")))</f>
        <v>P</v>
      </c>
      <c r="N29" s="127">
        <v>5</v>
      </c>
      <c r="O29" s="118" t="str">
        <f>VLOOKUP(N29,$B$9:$J$13,4,FALSE)</f>
        <v>Loic Fillion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0"/>
      <c r="C30" s="3"/>
      <c r="D30" s="125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14</v>
      </c>
      <c r="M30" s="71" t="str">
        <f>IF(OR(K30="",L30=""),"",IF(L30&gt;K30,"V",IF(K30=L30,"","P")))</f>
        <v>P</v>
      </c>
      <c r="N30" s="128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0"/>
      <c r="C31" s="3"/>
      <c r="D31" s="126"/>
      <c r="E31" s="175" t="str">
        <f>IF(VLOOKUP(D29,$B$9:$D$13,3,FALSE)="","",VLOOKUP((VLOOKUP(D29,$B$9:$D$13,3,FALSE)),[2]Lég!$H$3:$J$30,3,FALSE))</f>
        <v>LA FRONTALIÈRE</v>
      </c>
      <c r="F31" s="175"/>
      <c r="G31" s="175"/>
      <c r="H31" s="175"/>
      <c r="I31" s="175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9"/>
      <c r="O31" s="175" t="str">
        <f>IF(VLOOKUP(N29,$B$9:$D$13,3,FALSE)="","",VLOOKUP((VLOOKUP(N29,$B$9:$D$13,3,FALSE)),[2]Lég!$H$3:$J$30,3,FALSE))</f>
        <v>LE SALÉSIEN</v>
      </c>
      <c r="P31" s="175"/>
      <c r="Q31" s="175"/>
      <c r="R31" s="175"/>
      <c r="S31" s="175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0"/>
      <c r="C33" s="3"/>
      <c r="D33" s="124">
        <v>1</v>
      </c>
      <c r="E33" s="118" t="str">
        <f>VLOOKUP(D33,$B$9:$J$13,4,FALSE)</f>
        <v>Anthony Lebrun</v>
      </c>
      <c r="F33" s="118"/>
      <c r="G33" s="118"/>
      <c r="H33" s="118"/>
      <c r="I33" s="119"/>
      <c r="J33" s="71" t="str">
        <f>IF(OR(K33="",L33=""),"",IF(K33&gt;L33,"V",IF(K33=L33,"","P")))</f>
        <v>P</v>
      </c>
      <c r="K33" s="72">
        <v>24</v>
      </c>
      <c r="L33" s="72">
        <v>26</v>
      </c>
      <c r="M33" s="71" t="str">
        <f>IF(OR(K33="",L33=""),"",IF(L33&gt;K33,"V",IF(K33=L33,"","P")))</f>
        <v>V</v>
      </c>
      <c r="N33" s="127">
        <v>3</v>
      </c>
      <c r="O33" s="118" t="str">
        <f>VLOOKUP(N33,$B$9:$J$13,4,FALSE)</f>
        <v>Thomas Prévost</v>
      </c>
      <c r="P33" s="118"/>
      <c r="Q33" s="118"/>
      <c r="R33" s="118"/>
      <c r="S33" s="119"/>
      <c r="U33" s="117">
        <f>IF(OR(K33="",L33=""),"",(COUNTIF(J33:J35,"V")*3)+(COUNTIF(J33:J35,"P")*1)+(COUNTIF(J33:J35,"VS")*1))</f>
        <v>5</v>
      </c>
      <c r="V33" s="117">
        <f>IF(OR(K33="",L33=""),"",(COUNTIF(M33:M35,"V")*3)+(COUNTIF(M33:M35,"P")*1)+(COUNTIF(M33:M35,"VS")*1))</f>
        <v>4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0"/>
      <c r="C34" s="3"/>
      <c r="D34" s="125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21</v>
      </c>
      <c r="L34" s="72">
        <v>16</v>
      </c>
      <c r="M34" s="71" t="str">
        <f>IF(OR(K34="",L34=""),"",IF(L34&gt;K34,"V",IF(K34=L34,"","P")))</f>
        <v>P</v>
      </c>
      <c r="N34" s="128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0"/>
      <c r="C35" s="3"/>
      <c r="D35" s="126"/>
      <c r="E35" s="175" t="str">
        <f>IF(VLOOKUP(D33,$B$9:$D$13,3,FALSE)="","",VLOOKUP((VLOOKUP(D33,$B$9:$D$13,3,FALSE)),[2]Lég!$H$3:$J$30,3,FALSE))</f>
        <v>DU TOURNESOL</v>
      </c>
      <c r="F35" s="175"/>
      <c r="G35" s="175"/>
      <c r="H35" s="175"/>
      <c r="I35" s="175"/>
      <c r="J35" s="71" t="str">
        <f>IF(OR(K35="",L35=""),"",IF(K35&gt;L35,"VS","PS"))</f>
        <v>VS</v>
      </c>
      <c r="K35" s="72">
        <v>15</v>
      </c>
      <c r="L35" s="72">
        <v>14</v>
      </c>
      <c r="M35" s="71" t="str">
        <f>IF(OR(K35="",L35=""),"",IF(L35&gt;K35,"VS","PS"))</f>
        <v>PS</v>
      </c>
      <c r="N35" s="129"/>
      <c r="O35" s="175" t="str">
        <f>IF(VLOOKUP(N33,$B$9:$D$13,3,FALSE)="","",VLOOKUP((VLOOKUP(N33,$B$9:$D$13,3,FALSE)),[2]Lég!$H$3:$J$30,3,FALSE))</f>
        <v>LA MONTÉE</v>
      </c>
      <c r="P35" s="175"/>
      <c r="Q35" s="175"/>
      <c r="R35" s="175"/>
      <c r="S35" s="175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0"/>
      <c r="C37" s="3"/>
      <c r="D37" s="124">
        <v>4</v>
      </c>
      <c r="E37" s="118" t="str">
        <f>VLOOKUP(D37,$B$9:$J$13,4,FALSE)</f>
        <v>Jacob St-Pierre</v>
      </c>
      <c r="F37" s="118"/>
      <c r="G37" s="118"/>
      <c r="H37" s="118"/>
      <c r="I37" s="119"/>
      <c r="J37" s="71" t="str">
        <f>IF(OR(K37="",L37=""),"",IF(K37&gt;L37,"V",IF(K37=L37,"","P")))</f>
        <v>P</v>
      </c>
      <c r="K37" s="72">
        <v>16</v>
      </c>
      <c r="L37" s="72">
        <v>21</v>
      </c>
      <c r="M37" s="71" t="str">
        <f>IF(OR(K37="",L37=""),"",IF(L37&gt;K37,"V",IF(K37=L37,"","P")))</f>
        <v>V</v>
      </c>
      <c r="N37" s="127">
        <v>5</v>
      </c>
      <c r="O37" s="118" t="str">
        <f>VLOOKUP(N37,$B$9:$J$13,4,FALSE)</f>
        <v>Loic Fillion</v>
      </c>
      <c r="P37" s="118"/>
      <c r="Q37" s="118"/>
      <c r="R37" s="118"/>
      <c r="S37" s="119"/>
      <c r="U37" s="117">
        <f>IF(OR(K37="",L37=""),"",(COUNTIF(J37:J39,"V")*3)+(COUNTIF(J37:J39,"P")*1)+(COUNTIF(J37:J39,"VS")*1))</f>
        <v>2</v>
      </c>
      <c r="V37" s="117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0"/>
      <c r="C38" s="3"/>
      <c r="D38" s="125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>P</v>
      </c>
      <c r="K38" s="72">
        <v>20</v>
      </c>
      <c r="L38" s="72">
        <v>22</v>
      </c>
      <c r="M38" s="71" t="str">
        <f>IF(OR(K38="",L38=""),"",IF(L38&gt;K38,"V",IF(K38=L38,"","P")))</f>
        <v>V</v>
      </c>
      <c r="N38" s="128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0"/>
      <c r="C39" s="3"/>
      <c r="D39" s="126"/>
      <c r="E39" s="175" t="str">
        <f>IF(VLOOKUP(D37,$B$9:$D$13,3,FALSE)="","",VLOOKUP((VLOOKUP(D37,$B$9:$D$13,3,FALSE)),[2]Lég!$H$3:$J$30,3,FALSE))</f>
        <v>LA MONTÉE</v>
      </c>
      <c r="F39" s="175"/>
      <c r="G39" s="175"/>
      <c r="H39" s="175"/>
      <c r="I39" s="175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9"/>
      <c r="O39" s="175" t="str">
        <f>IF(VLOOKUP(N37,$B$9:$D$13,3,FALSE)="","",VLOOKUP((VLOOKUP(N37,$B$9:$D$13,3,FALSE)),[2]Lég!$H$3:$J$30,3,FALSE))</f>
        <v>LE SALÉSIEN</v>
      </c>
      <c r="P39" s="175"/>
      <c r="Q39" s="175"/>
      <c r="R39" s="175"/>
      <c r="S39" s="175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0"/>
      <c r="C41" s="3"/>
      <c r="D41" s="124">
        <v>2</v>
      </c>
      <c r="E41" s="118" t="str">
        <f>VLOOKUP(D41,$B$9:$J$13,4,FALSE)</f>
        <v>Bastien Lamothe-Roy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11</v>
      </c>
      <c r="M41" s="71" t="str">
        <f>IF(OR(K41="",L41=""),"",IF(L41&gt;K41,"V",IF(K41=L41,"","P")))</f>
        <v>P</v>
      </c>
      <c r="N41" s="127">
        <v>3</v>
      </c>
      <c r="O41" s="118" t="str">
        <f>VLOOKUP(N41,$B$9:$J$13,4,FALSE)</f>
        <v>Thomas Prévost</v>
      </c>
      <c r="P41" s="118"/>
      <c r="Q41" s="118"/>
      <c r="R41" s="118"/>
      <c r="S41" s="119"/>
      <c r="U41" s="117">
        <f>IF(OR(K41="",L41=""),"",(COUNTIF(J41:J43,"V")*3)+(COUNTIF(J41:J43,"P")*1)+(COUNTIF(J41:J43,"VS")*1))</f>
        <v>6</v>
      </c>
      <c r="V41" s="117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30"/>
      <c r="C42" s="3"/>
      <c r="D42" s="125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18</v>
      </c>
      <c r="M42" s="71" t="str">
        <f>IF(OR(K42="",L42=""),"",IF(L42&gt;K42,"V",IF(K42=L42,"","P")))</f>
        <v>P</v>
      </c>
      <c r="N42" s="128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30"/>
      <c r="C43" s="3"/>
      <c r="D43" s="126"/>
      <c r="E43" s="175" t="str">
        <f>IF(VLOOKUP(D41,$B$9:$D$13,3,FALSE)="","",VLOOKUP((VLOOKUP(D41,$B$9:$D$13,3,FALSE)),[2]Lég!$H$3:$J$30,3,FALSE))</f>
        <v>LA FRONTALIÈRE</v>
      </c>
      <c r="F43" s="175"/>
      <c r="G43" s="175"/>
      <c r="H43" s="175"/>
      <c r="I43" s="175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9"/>
      <c r="O43" s="175" t="str">
        <f>IF(VLOOKUP(N41,$B$9:$D$13,3,FALSE)="","",VLOOKUP((VLOOKUP(N41,$B$9:$D$13,3,FALSE)),[2]Lég!$H$3:$J$30,3,FALSE))</f>
        <v>LA MONTÉE</v>
      </c>
      <c r="P43" s="175"/>
      <c r="Q43" s="175"/>
      <c r="R43" s="175"/>
      <c r="S43" s="175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0"/>
      <c r="C45" s="3"/>
      <c r="D45" s="124">
        <v>1</v>
      </c>
      <c r="E45" s="118" t="str">
        <f>VLOOKUP(D45,$B$9:$J$13,4,FALSE)</f>
        <v>Anthony Lebrun</v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12</v>
      </c>
      <c r="M45" s="71" t="str">
        <f>IF(OR(K45="",L45=""),"",IF(L45&gt;K45,"V",IF(K45=L45,"","P")))</f>
        <v>P</v>
      </c>
      <c r="N45" s="127">
        <v>5</v>
      </c>
      <c r="O45" s="118" t="str">
        <f>VLOOKUP(N45,$B$9:$J$13,4,FALSE)</f>
        <v>Loic Fillion</v>
      </c>
      <c r="P45" s="118"/>
      <c r="Q45" s="118"/>
      <c r="R45" s="118"/>
      <c r="S45" s="119"/>
      <c r="U45" s="117">
        <f>IF(OR(K45="",L45=""),"",(COUNTIF(J45:J47,"V")*3)+(COUNTIF(J45:J47,"P")*1)+(COUNTIF(J45:J47,"VS")*1))</f>
        <v>5</v>
      </c>
      <c r="V45" s="117">
        <f>IF(OR(K45="",L45=""),"",(COUNTIF(M45:M47,"V")*3)+(COUNTIF(M45:M47,"P")*1)+(COUNTIF(M45:M47,"VS")*1))</f>
        <v>4</v>
      </c>
      <c r="AG45" s="81"/>
    </row>
    <row r="46" spans="1:33" s="82" customFormat="1" ht="15.75" x14ac:dyDescent="0.2">
      <c r="A46" s="81"/>
      <c r="B46" s="130"/>
      <c r="C46" s="3"/>
      <c r="D46" s="125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>P</v>
      </c>
      <c r="K46" s="72">
        <v>19</v>
      </c>
      <c r="L46" s="72">
        <v>21</v>
      </c>
      <c r="M46" s="71" t="str">
        <f>IF(OR(K46="",L46=""),"",IF(L46&gt;K46,"V",IF(K46=L46,"","P")))</f>
        <v>V</v>
      </c>
      <c r="N46" s="128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30"/>
      <c r="C47" s="3"/>
      <c r="D47" s="126"/>
      <c r="E47" s="175" t="str">
        <f>IF(VLOOKUP(D45,$B$9:$D$13,3,FALSE)="","",VLOOKUP((VLOOKUP(D45,$B$9:$D$13,3,FALSE)),[2]Lég!$H$3:$J$30,3,FALSE))</f>
        <v>DU TOURNESOL</v>
      </c>
      <c r="F47" s="175"/>
      <c r="G47" s="175"/>
      <c r="H47" s="175"/>
      <c r="I47" s="175"/>
      <c r="J47" s="71" t="str">
        <f>IF(OR(K47="",L47=""),"",IF(K47&gt;L47,"VS","PS"))</f>
        <v>VS</v>
      </c>
      <c r="K47" s="72">
        <v>11</v>
      </c>
      <c r="L47" s="72">
        <v>4</v>
      </c>
      <c r="M47" s="71" t="str">
        <f>IF(OR(K47="",L47=""),"",IF(L47&gt;K47,"VS","PS"))</f>
        <v>PS</v>
      </c>
      <c r="N47" s="129"/>
      <c r="O47" s="175" t="str">
        <f>IF(VLOOKUP(N45,$B$9:$D$13,3,FALSE)="","",VLOOKUP((VLOOKUP(N45,$B$9:$D$13,3,FALSE)),[2]Lég!$H$3:$J$30,3,FALSE))</f>
        <v>LE SALÉSIEN</v>
      </c>
      <c r="P47" s="175"/>
      <c r="Q47" s="175"/>
      <c r="R47" s="175"/>
      <c r="S47" s="175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0"/>
      <c r="C49" s="3"/>
      <c r="D49" s="124">
        <v>3</v>
      </c>
      <c r="E49" s="118" t="str">
        <f>VLOOKUP(D49,$B$9:$J$13,4,FALSE)</f>
        <v>Thomas Prévost</v>
      </c>
      <c r="F49" s="118"/>
      <c r="G49" s="118"/>
      <c r="H49" s="118"/>
      <c r="I49" s="119"/>
      <c r="J49" s="71" t="str">
        <f>IF(OR(K49="",L49=""),"",IF(K49&gt;L49,"V",IF(K49=L49,"","P")))</f>
        <v>V</v>
      </c>
      <c r="K49" s="72">
        <v>21</v>
      </c>
      <c r="L49" s="72">
        <v>19</v>
      </c>
      <c r="M49" s="71" t="str">
        <f>IF(OR(K49="",L49=""),"",IF(L49&gt;K49,"V",IF(K49=L49,"","P")))</f>
        <v>P</v>
      </c>
      <c r="N49" s="127">
        <v>4</v>
      </c>
      <c r="O49" s="118" t="str">
        <f>VLOOKUP(N49,$B$9:$J$13,4,FALSE)</f>
        <v>Jacob St-Pierre</v>
      </c>
      <c r="P49" s="118"/>
      <c r="Q49" s="118"/>
      <c r="R49" s="118"/>
      <c r="S49" s="119"/>
      <c r="U49" s="117">
        <f>IF(OR(K49="",L49=""),"",(COUNTIF(J49:J51,"V")*3)+(COUNTIF(J49:J51,"P")*1)+(COUNTIF(J49:J51,"VS")*1))</f>
        <v>6</v>
      </c>
      <c r="V49" s="117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30"/>
      <c r="C50" s="3"/>
      <c r="D50" s="125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18</v>
      </c>
      <c r="M50" s="71" t="str">
        <f>IF(OR(K50="",L50=""),"",IF(L50&gt;K50,"V",IF(K50=L50,"","P")))</f>
        <v>P</v>
      </c>
      <c r="N50" s="128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30"/>
      <c r="C51" s="3"/>
      <c r="D51" s="126"/>
      <c r="E51" s="175" t="str">
        <f>IF(VLOOKUP(D49,$B$9:$D$13,3,FALSE)="","",VLOOKUP((VLOOKUP(D49,$B$9:$D$13,3,FALSE)),[2]Lég!$H$3:$J$30,3,FALSE))</f>
        <v>LA MONTÉE</v>
      </c>
      <c r="F51" s="175"/>
      <c r="G51" s="175"/>
      <c r="H51" s="175"/>
      <c r="I51" s="175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9"/>
      <c r="O51" s="175" t="str">
        <f>IF(VLOOKUP(N49,$B$9:$D$13,3,FALSE)="","",VLOOKUP((VLOOKUP(N49,$B$9:$D$13,3,FALSE)),[2]Lég!$H$3:$J$30,3,FALSE))</f>
        <v>LA MONTÉE</v>
      </c>
      <c r="P51" s="175"/>
      <c r="Q51" s="175"/>
      <c r="R51" s="175"/>
      <c r="S51" s="175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0"/>
      <c r="C53" s="3"/>
      <c r="D53" s="124">
        <v>1</v>
      </c>
      <c r="E53" s="118" t="str">
        <f>VLOOKUP(D53,$B$9:$J$13,4,FALSE)</f>
        <v>Anthony Lebrun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14</v>
      </c>
      <c r="M53" s="71" t="str">
        <f>IF(OR(K53="",L53=""),"",IF(L53&gt;K53,"V",IF(K53=L53,"","P")))</f>
        <v>P</v>
      </c>
      <c r="N53" s="127">
        <v>2</v>
      </c>
      <c r="O53" s="118" t="str">
        <f>VLOOKUP(N53,$B$9:$J$13,4,FALSE)</f>
        <v>Bastien Lamothe-Roy</v>
      </c>
      <c r="P53" s="118"/>
      <c r="Q53" s="118"/>
      <c r="R53" s="118"/>
      <c r="S53" s="119"/>
      <c r="U53" s="117">
        <f>IF(OR(K53="",L53=""),"",(COUNTIF(J53:J55,"V")*3)+(COUNTIF(J53:J55,"P")*1)+(COUNTIF(J53:J55,"VS")*1))</f>
        <v>6</v>
      </c>
      <c r="V53" s="117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30"/>
      <c r="C54" s="3"/>
      <c r="D54" s="125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21</v>
      </c>
      <c r="L54" s="72">
        <v>11</v>
      </c>
      <c r="M54" s="71" t="str">
        <f>IF(OR(K54="",L54=""),"",IF(L54&gt;K54,"V",IF(K54=L54,"","P")))</f>
        <v>P</v>
      </c>
      <c r="N54" s="128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30"/>
      <c r="C55" s="3"/>
      <c r="D55" s="126"/>
      <c r="E55" s="175" t="str">
        <f>IF(VLOOKUP(D53,$B$9:$D$13,3,FALSE)="","",VLOOKUP((VLOOKUP(D53,$B$9:$D$13,3,FALSE)),[2]Lég!$H$3:$J$30,3,FALSE))</f>
        <v>DU TOURNESOL</v>
      </c>
      <c r="F55" s="175"/>
      <c r="G55" s="175"/>
      <c r="H55" s="175"/>
      <c r="I55" s="175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9"/>
      <c r="O55" s="175" t="str">
        <f>IF(VLOOKUP(N53,$B$9:$D$13,3,FALSE)="","",VLOOKUP((VLOOKUP(N53,$B$9:$D$13,3,FALSE)),[2]Lég!$H$3:$J$30,3,FALSE))</f>
        <v>LA FRONTALIÈRE</v>
      </c>
      <c r="P55" s="175"/>
      <c r="Q55" s="175"/>
      <c r="R55" s="175"/>
      <c r="S55" s="175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73" priority="8">
      <formula>B2=VLOOKUP("X2",$A$9:$J$13,5,FALSE)</formula>
    </cfRule>
  </conditionalFormatting>
  <conditionalFormatting sqref="B5:F6">
    <cfRule type="expression" dxfId="72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1" priority="6">
      <formula>B1=VLOOKUP("X4",$A$9:$J$13,5,FALSE)</formula>
    </cfRule>
    <cfRule type="expression" dxfId="70" priority="7">
      <formula>B1=VLOOKUP("X3",$A$9:$J$13,5,FALSE)</formula>
    </cfRule>
    <cfRule type="expression" dxfId="69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8" priority="5">
      <formula>B1=VLOOKUP("X5",$A$9:$J$13,5,FALSE)</formula>
    </cfRule>
  </conditionalFormatting>
  <conditionalFormatting sqref="B1:S4">
    <cfRule type="expression" dxfId="67" priority="9">
      <formula>B1=VLOOKUP("X1",$A$9:$J$12,5,FALSE)</formula>
    </cfRule>
  </conditionalFormatting>
  <conditionalFormatting sqref="B4:S7">
    <cfRule type="expression" dxfId="66" priority="2">
      <formula>B4=VLOOKUP("X2",$A$9:$J$13,5,FALSE)</formula>
    </cfRule>
    <cfRule type="expression" dxfId="65" priority="3">
      <formula>B4=VLOOKUP("X3",$A$9:$J$13,5,FALSE)</formula>
    </cfRule>
    <cfRule type="expression" dxfId="64" priority="4">
      <formula>B4=VLOOKUP("X4",$A$9:$J$13,5,FALSE)</formula>
    </cfRule>
  </conditionalFormatting>
  <conditionalFormatting sqref="E8:Q8">
    <cfRule type="expression" dxfId="63" priority="10">
      <formula>E8=VLOOKUP("X2",$A$9:$J$13,5,FALSE)</formula>
    </cfRule>
    <cfRule type="expression" dxfId="62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1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2128-859C-4116-BC92-7FF8078E3C34}">
  <sheetPr>
    <pageSetUpPr fitToPage="1"/>
  </sheetPr>
  <dimension ref="A1:AG70"/>
  <sheetViews>
    <sheetView zoomScaleNormal="100" workbookViewId="0">
      <selection activeCell="E13" sqref="E13:J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3">
        <v>2</v>
      </c>
      <c r="B2" s="164" t="str">
        <f>IF(ISNA(VLOOKUP("X",[2]Lég!$G:$H,2,FALSE)),"",VLOOKUP("X",[2]Lég!$G:$H,2,FALSE))</f>
        <v/>
      </c>
      <c r="C2" s="46"/>
      <c r="D2" s="142" t="s">
        <v>142</v>
      </c>
      <c r="E2" s="143"/>
      <c r="F2" s="143"/>
      <c r="G2" s="143"/>
      <c r="H2" s="143"/>
      <c r="I2" s="144"/>
      <c r="J2" s="47"/>
      <c r="K2" s="142" t="s">
        <v>176</v>
      </c>
      <c r="L2" s="143"/>
      <c r="M2" s="144"/>
      <c r="N2" s="2"/>
      <c r="O2" s="165" t="s">
        <v>128</v>
      </c>
      <c r="P2" s="166"/>
      <c r="Q2" s="166"/>
      <c r="R2" s="166"/>
      <c r="S2" s="16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3"/>
      <c r="B3" s="164"/>
      <c r="C3" s="46"/>
      <c r="D3" s="145"/>
      <c r="E3" s="146"/>
      <c r="F3" s="146"/>
      <c r="G3" s="146"/>
      <c r="H3" s="146"/>
      <c r="I3" s="147"/>
      <c r="J3" s="47"/>
      <c r="K3" s="145"/>
      <c r="L3" s="146"/>
      <c r="M3" s="147"/>
      <c r="N3" s="2"/>
      <c r="O3" s="168" t="s">
        <v>129</v>
      </c>
      <c r="P3" s="169"/>
      <c r="Q3" s="169"/>
      <c r="R3" s="169"/>
      <c r="S3" s="17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8"/>
      <c r="P4" s="169"/>
      <c r="Q4" s="169"/>
      <c r="R4" s="169"/>
      <c r="S4" s="17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2" t="s">
        <v>184</v>
      </c>
      <c r="C5" s="143"/>
      <c r="D5" s="143"/>
      <c r="E5" s="143"/>
      <c r="F5" s="144"/>
      <c r="G5" s="49"/>
      <c r="H5" s="142"/>
      <c r="I5" s="144"/>
      <c r="J5" s="50"/>
      <c r="K5" s="148" t="s">
        <v>188</v>
      </c>
      <c r="L5" s="149"/>
      <c r="M5" s="149"/>
      <c r="N5" s="150"/>
      <c r="O5" s="154" t="s">
        <v>145</v>
      </c>
      <c r="P5" s="155"/>
      <c r="Q5" s="155"/>
      <c r="R5" s="155"/>
      <c r="S5" s="15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5"/>
      <c r="C6" s="146"/>
      <c r="D6" s="146"/>
      <c r="E6" s="146"/>
      <c r="F6" s="147"/>
      <c r="G6" s="51"/>
      <c r="H6" s="145"/>
      <c r="I6" s="147"/>
      <c r="J6" s="50"/>
      <c r="K6" s="151"/>
      <c r="L6" s="152"/>
      <c r="M6" s="152"/>
      <c r="N6" s="153"/>
      <c r="O6" s="157" t="s">
        <v>130</v>
      </c>
      <c r="P6" s="158"/>
      <c r="Q6" s="158"/>
      <c r="R6" s="158"/>
      <c r="S6" s="15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60" t="s">
        <v>181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118</v>
      </c>
      <c r="E9" s="136" t="s">
        <v>200</v>
      </c>
      <c r="F9" s="136"/>
      <c r="G9" s="136"/>
      <c r="H9" s="136"/>
      <c r="I9" s="136"/>
      <c r="J9" s="136"/>
      <c r="K9" s="61"/>
      <c r="L9" s="136"/>
      <c r="M9" s="136"/>
      <c r="N9" s="136"/>
      <c r="O9" s="136"/>
      <c r="P9" s="136"/>
      <c r="Q9" s="141"/>
      <c r="R9" s="62">
        <v>26</v>
      </c>
      <c r="S9" s="63">
        <f>IF(R9="","",RANK(R9,$R$9:$R$13,0))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37" t="s">
        <v>201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28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37" t="s">
        <v>160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25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81</v>
      </c>
      <c r="E12" s="137" t="s">
        <v>159</v>
      </c>
      <c r="F12" s="137"/>
      <c r="G12" s="137"/>
      <c r="H12" s="137"/>
      <c r="I12" s="137"/>
      <c r="J12" s="137"/>
      <c r="K12" s="61"/>
      <c r="L12" s="137"/>
      <c r="M12" s="137"/>
      <c r="N12" s="137"/>
      <c r="O12" s="137"/>
      <c r="P12" s="137"/>
      <c r="Q12" s="138"/>
      <c r="R12" s="65">
        <v>27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5</v>
      </c>
      <c r="E13" s="139" t="s">
        <v>161</v>
      </c>
      <c r="F13" s="139"/>
      <c r="G13" s="139"/>
      <c r="H13" s="139"/>
      <c r="I13" s="139"/>
      <c r="J13" s="139"/>
      <c r="K13" s="67"/>
      <c r="L13" s="139"/>
      <c r="M13" s="139"/>
      <c r="N13" s="139"/>
      <c r="O13" s="139"/>
      <c r="P13" s="139"/>
      <c r="Q13" s="140"/>
      <c r="R13" s="68">
        <v>24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2"/>
      <c r="C16" s="132"/>
      <c r="D16" s="55"/>
      <c r="E16" s="178"/>
      <c r="F16" s="178"/>
      <c r="G16" s="178"/>
      <c r="H16" s="178"/>
      <c r="I16" s="178"/>
      <c r="J16" s="178"/>
      <c r="K16" s="131" t="s">
        <v>133</v>
      </c>
      <c r="L16" s="131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0"/>
      <c r="C17" s="3"/>
      <c r="D17" s="124">
        <v>2</v>
      </c>
      <c r="E17" s="176" t="str">
        <f>VLOOKUP(D17,$B$9:$J$13,4,FALSE)</f>
        <v>Bryan Esteban Leal Blais</v>
      </c>
      <c r="F17" s="118"/>
      <c r="G17" s="118"/>
      <c r="H17" s="118"/>
      <c r="I17" s="119"/>
      <c r="J17" s="71" t="str">
        <f>IF(OR(K17="",L17=""),"",IF(K17&gt;L17,"V",IF(K17=L17,"","P")))</f>
        <v>P</v>
      </c>
      <c r="K17" s="72">
        <v>18</v>
      </c>
      <c r="L17" s="72">
        <v>21</v>
      </c>
      <c r="M17" s="71" t="str">
        <f>IF(OR(K17="",L17=""),"",IF(L17&gt;K17,"V",IF(K17=L17,"","P")))</f>
        <v>V</v>
      </c>
      <c r="N17" s="127">
        <v>4</v>
      </c>
      <c r="O17" s="176" t="str">
        <f>VLOOKUP(N17,$B$9:$J$13,4,FALSE)</f>
        <v>Eli Bégin</v>
      </c>
      <c r="P17" s="118"/>
      <c r="Q17" s="118"/>
      <c r="R17" s="118"/>
      <c r="S17" s="119"/>
      <c r="U17" s="117">
        <f>IF(OR(K17="",L17=""),"",(COUNTIF(J17:J19,"V")*3)+(COUNTIF(J17:J19,"P")*1)+(COUNTIF(J17:J19,"VS")*1))</f>
        <v>5</v>
      </c>
      <c r="V17" s="117">
        <f>IF(OR(K17="",L17=""),"",(COUNTIF(M17:M19,"V")*3)+(COUNTIF(M17:M19,"P")*1)+(COUNTIF(M17:M19,"VS")*1))</f>
        <v>4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0"/>
      <c r="C18" s="3"/>
      <c r="D18" s="125"/>
      <c r="E18" s="176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>V</v>
      </c>
      <c r="K18" s="72">
        <v>21</v>
      </c>
      <c r="L18" s="72">
        <v>16</v>
      </c>
      <c r="M18" s="71" t="str">
        <f>IF(OR(K18="",L18=""),"",IF(L18&gt;K18,"V",IF(K18=L18,"","P")))</f>
        <v>P</v>
      </c>
      <c r="N18" s="128"/>
      <c r="O18" s="176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0"/>
      <c r="C19" s="3"/>
      <c r="D19" s="126"/>
      <c r="E19" s="175" t="str">
        <f>IF(VLOOKUP(D17,$B$9:$D$13,3,FALSE)="","",VLOOKUP((VLOOKUP(D17,$B$9:$D$13,3,FALSE)),[2]Lég!$H$3:$J$30,3,FALSE))</f>
        <v>SÉM. SHERBROOKE</v>
      </c>
      <c r="F19" s="175"/>
      <c r="G19" s="175"/>
      <c r="H19" s="175"/>
      <c r="I19" s="175"/>
      <c r="J19" s="71" t="str">
        <f>IF(OR(K19="",L19=""),"",IF(K19&gt;L19,"VS","PS"))</f>
        <v>VS</v>
      </c>
      <c r="K19" s="72">
        <v>11</v>
      </c>
      <c r="L19" s="72">
        <v>9</v>
      </c>
      <c r="M19" s="71" t="str">
        <f>IF(OR(K19="",L19=""),"",IF(L19&gt;K19,"VS","PS"))</f>
        <v>PS</v>
      </c>
      <c r="N19" s="129"/>
      <c r="O19" s="175" t="str">
        <f>IF(VLOOKUP(N17,$B$9:$D$13,3,FALSE)="","",VLOOKUP((VLOOKUP(N17,$B$9:$D$13,3,FALSE)),[2]Lég!$H$3:$J$30,3,FALSE))</f>
        <v>LE SALÉSIEN</v>
      </c>
      <c r="P19" s="175"/>
      <c r="Q19" s="175"/>
      <c r="R19" s="175"/>
      <c r="S19" s="175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0"/>
      <c r="C21" s="3"/>
      <c r="D21" s="124">
        <v>3</v>
      </c>
      <c r="E21" s="118" t="str">
        <f>VLOOKUP(D21,$B$9:$J$13,4,FALSE)</f>
        <v>Zachary Ruel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7</v>
      </c>
      <c r="M21" s="71" t="str">
        <f>IF(OR(K21="",L21=""),"",IF(L21&gt;K21,"V",IF(K21=L21,"","P")))</f>
        <v>P</v>
      </c>
      <c r="N21" s="127">
        <v>5</v>
      </c>
      <c r="O21" s="118" t="str">
        <f>VLOOKUP(N21,$B$9:$J$13,4,FALSE)</f>
        <v>Charles Thibault</v>
      </c>
      <c r="P21" s="118"/>
      <c r="Q21" s="118"/>
      <c r="R21" s="118"/>
      <c r="S21" s="119"/>
      <c r="U21" s="117">
        <f>IF(OR(K21="",L21=""),"",(COUNTIF(J21:J23,"V")*3)+(COUNTIF(J21:J23,"P")*1)+(COUNTIF(J21:J23,"VS")*1))</f>
        <v>6</v>
      </c>
      <c r="V21" s="117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0"/>
      <c r="C22" s="3"/>
      <c r="D22" s="125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6</v>
      </c>
      <c r="M22" s="71" t="str">
        <f>IF(OR(K22="",L22=""),"",IF(L22&gt;K22,"V",IF(K22=L22,"","P")))</f>
        <v>P</v>
      </c>
      <c r="N22" s="128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0"/>
      <c r="C23" s="3"/>
      <c r="D23" s="126"/>
      <c r="E23" s="175" t="str">
        <f>IF(VLOOKUP(D21,$B$9:$D$13,3,FALSE)="","",VLOOKUP((VLOOKUP(D21,$B$9:$D$13,3,FALSE)),[2]Lég!$H$3:$J$30,3,FALSE))</f>
        <v>SÉM. SHERBROOKE</v>
      </c>
      <c r="F23" s="175"/>
      <c r="G23" s="175"/>
      <c r="H23" s="175"/>
      <c r="I23" s="175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9"/>
      <c r="O23" s="175" t="str">
        <f>IF(VLOOKUP(N21,$B$9:$D$13,3,FALSE)="","",VLOOKUP((VLOOKUP(N21,$B$9:$D$13,3,FALSE)),[2]Lég!$H$3:$J$30,3,FALSE))</f>
        <v>MITCHELL</v>
      </c>
      <c r="P23" s="175"/>
      <c r="Q23" s="175"/>
      <c r="R23" s="175"/>
      <c r="S23" s="175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0"/>
      <c r="C25" s="3"/>
      <c r="D25" s="124">
        <v>1</v>
      </c>
      <c r="E25" s="118" t="str">
        <f>VLOOKUP(D25,$B$9:$J$13,4,FALSE)</f>
        <v>Louan Smith-Robert</v>
      </c>
      <c r="F25" s="118"/>
      <c r="G25" s="118"/>
      <c r="H25" s="118"/>
      <c r="I25" s="119"/>
      <c r="J25" s="71" t="str">
        <f>IF(OR(K25="",L25=""),"",IF(K25&gt;L25,"V",IF(K25=L25,"","P")))</f>
        <v>V</v>
      </c>
      <c r="K25" s="72">
        <v>24</v>
      </c>
      <c r="L25" s="72">
        <v>22</v>
      </c>
      <c r="M25" s="71" t="str">
        <f>IF(OR(K25="",L25=""),"",IF(L25&gt;K25,"V",IF(K25=L25,"","P")))</f>
        <v>P</v>
      </c>
      <c r="N25" s="127">
        <v>4</v>
      </c>
      <c r="O25" s="118" t="str">
        <f>VLOOKUP(N25,$B$9:$J$13,4,FALSE)</f>
        <v>Eli Bégin</v>
      </c>
      <c r="P25" s="118"/>
      <c r="Q25" s="118"/>
      <c r="R25" s="118"/>
      <c r="S25" s="119"/>
      <c r="U25" s="117">
        <f>IF(OR(K25="",L25=""),"",(COUNTIF(J25:J27,"V")*3)+(COUNTIF(J25:J27,"P")*1)+(COUNTIF(J25:J27,"VS")*1))</f>
        <v>4</v>
      </c>
      <c r="V25" s="117">
        <f>IF(OR(K25="",L25=""),"",(COUNTIF(M25:M27,"V")*3)+(COUNTIF(M25:M27,"P")*1)+(COUNTIF(M25:M27,"VS")*1))</f>
        <v>5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0"/>
      <c r="C26" s="3"/>
      <c r="D26" s="125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>P</v>
      </c>
      <c r="K26" s="72">
        <v>14</v>
      </c>
      <c r="L26" s="72">
        <v>21</v>
      </c>
      <c r="M26" s="71" t="str">
        <f>IF(OR(K26="",L26=""),"",IF(L26&gt;K26,"V",IF(K26=L26,"","P")))</f>
        <v>V</v>
      </c>
      <c r="N26" s="128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0"/>
      <c r="C27" s="3"/>
      <c r="D27" s="126"/>
      <c r="E27" s="175" t="str">
        <f>IF(VLOOKUP(D25,$B$9:$D$13,3,FALSE)="","",VLOOKUP((VLOOKUP(D25,$B$9:$D$13,3,FALSE)),[2]Lég!$H$3:$J$30,3,FALSE))</f>
        <v>MONTCALM</v>
      </c>
      <c r="F27" s="175"/>
      <c r="G27" s="175"/>
      <c r="H27" s="175"/>
      <c r="I27" s="175"/>
      <c r="J27" s="71" t="str">
        <f>IF(OR(K27="",L27=""),"",IF(K27&gt;L27,"VS","PS"))</f>
        <v>PS</v>
      </c>
      <c r="K27" s="72">
        <v>1</v>
      </c>
      <c r="L27" s="72">
        <v>11</v>
      </c>
      <c r="M27" s="71" t="str">
        <f>IF(OR(K27="",L27=""),"",IF(L27&gt;K27,"VS","PS"))</f>
        <v>VS</v>
      </c>
      <c r="N27" s="129"/>
      <c r="O27" s="175" t="str">
        <f>IF(VLOOKUP(N25,$B$9:$D$13,3,FALSE)="","",VLOOKUP((VLOOKUP(N25,$B$9:$D$13,3,FALSE)),[2]Lég!$H$3:$J$30,3,FALSE))</f>
        <v>LE SALÉSIEN</v>
      </c>
      <c r="P27" s="175"/>
      <c r="Q27" s="175"/>
      <c r="R27" s="175"/>
      <c r="S27" s="175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0"/>
      <c r="C29" s="3"/>
      <c r="D29" s="124">
        <v>2</v>
      </c>
      <c r="E29" s="118" t="str">
        <f>VLOOKUP(D29,$B$9:$J$13,4,FALSE)</f>
        <v>Bryan Esteban Leal Blais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17</v>
      </c>
      <c r="M29" s="71" t="str">
        <f>IF(OR(K29="",L29=""),"",IF(L29&gt;K29,"V",IF(K29=L29,"","P")))</f>
        <v>P</v>
      </c>
      <c r="N29" s="127">
        <v>5</v>
      </c>
      <c r="O29" s="118" t="str">
        <f>VLOOKUP(N29,$B$9:$J$13,4,FALSE)</f>
        <v>Charles Thibault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0"/>
      <c r="C30" s="3"/>
      <c r="D30" s="125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10</v>
      </c>
      <c r="M30" s="71" t="str">
        <f>IF(OR(K30="",L30=""),"",IF(L30&gt;K30,"V",IF(K30=L30,"","P")))</f>
        <v>P</v>
      </c>
      <c r="N30" s="128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0"/>
      <c r="C31" s="3"/>
      <c r="D31" s="126"/>
      <c r="E31" s="175" t="str">
        <f>IF(VLOOKUP(D29,$B$9:$D$13,3,FALSE)="","",VLOOKUP((VLOOKUP(D29,$B$9:$D$13,3,FALSE)),[2]Lég!$H$3:$J$30,3,FALSE))</f>
        <v>SÉM. SHERBROOKE</v>
      </c>
      <c r="F31" s="175"/>
      <c r="G31" s="175"/>
      <c r="H31" s="175"/>
      <c r="I31" s="175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9"/>
      <c r="O31" s="175" t="str">
        <f>IF(VLOOKUP(N29,$B$9:$D$13,3,FALSE)="","",VLOOKUP((VLOOKUP(N29,$B$9:$D$13,3,FALSE)),[2]Lég!$H$3:$J$30,3,FALSE))</f>
        <v>MITCHELL</v>
      </c>
      <c r="P31" s="175"/>
      <c r="Q31" s="175"/>
      <c r="R31" s="175"/>
      <c r="S31" s="175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0"/>
      <c r="C33" s="3"/>
      <c r="D33" s="124">
        <v>1</v>
      </c>
      <c r="E33" s="118" t="str">
        <f>VLOOKUP(D33,$B$9:$J$13,4,FALSE)</f>
        <v>Louan Smith-Robert</v>
      </c>
      <c r="F33" s="118"/>
      <c r="G33" s="118"/>
      <c r="H33" s="118"/>
      <c r="I33" s="119"/>
      <c r="J33" s="71" t="str">
        <f>IF(OR(K33="",L33=""),"",IF(K33&gt;L33,"V",IF(K33=L33,"","P")))</f>
        <v>P</v>
      </c>
      <c r="K33" s="72">
        <v>16</v>
      </c>
      <c r="L33" s="72">
        <v>21</v>
      </c>
      <c r="M33" s="71" t="str">
        <f>IF(OR(K33="",L33=""),"",IF(L33&gt;K33,"V",IF(K33=L33,"","P")))</f>
        <v>V</v>
      </c>
      <c r="N33" s="127">
        <v>3</v>
      </c>
      <c r="O33" s="118" t="str">
        <f>VLOOKUP(N33,$B$9:$J$13,4,FALSE)</f>
        <v>Zachary Ruel</v>
      </c>
      <c r="P33" s="118"/>
      <c r="Q33" s="118"/>
      <c r="R33" s="118"/>
      <c r="S33" s="119"/>
      <c r="U33" s="117">
        <f>IF(OR(K33="",L33=""),"",(COUNTIF(J33:J35,"V")*3)+(COUNTIF(J33:J35,"P")*1)+(COUNTIF(J33:J35,"VS")*1))</f>
        <v>5</v>
      </c>
      <c r="V33" s="117">
        <f>IF(OR(K33="",L33=""),"",(COUNTIF(M33:M35,"V")*3)+(COUNTIF(M33:M35,"P")*1)+(COUNTIF(M33:M35,"VS")*1))</f>
        <v>4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0"/>
      <c r="C34" s="3"/>
      <c r="D34" s="125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22</v>
      </c>
      <c r="L34" s="72">
        <v>20</v>
      </c>
      <c r="M34" s="71" t="str">
        <f>IF(OR(K34="",L34=""),"",IF(L34&gt;K34,"V",IF(K34=L34,"","P")))</f>
        <v>P</v>
      </c>
      <c r="N34" s="128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0"/>
      <c r="C35" s="3"/>
      <c r="D35" s="126"/>
      <c r="E35" s="175" t="str">
        <f>IF(VLOOKUP(D33,$B$9:$D$13,3,FALSE)="","",VLOOKUP((VLOOKUP(D33,$B$9:$D$13,3,FALSE)),[2]Lég!$H$3:$J$30,3,FALSE))</f>
        <v>MONTCALM</v>
      </c>
      <c r="F35" s="175"/>
      <c r="G35" s="175"/>
      <c r="H35" s="175"/>
      <c r="I35" s="175"/>
      <c r="J35" s="71" t="str">
        <f>IF(OR(K35="",L35=""),"",IF(K35&gt;L35,"VS","PS"))</f>
        <v>VS</v>
      </c>
      <c r="K35" s="72">
        <v>11</v>
      </c>
      <c r="L35" s="72">
        <v>0</v>
      </c>
      <c r="M35" s="71" t="str">
        <f>IF(OR(K35="",L35=""),"",IF(L35&gt;K35,"VS","PS"))</f>
        <v>PS</v>
      </c>
      <c r="N35" s="129"/>
      <c r="O35" s="175" t="str">
        <f>IF(VLOOKUP(N33,$B$9:$D$13,3,FALSE)="","",VLOOKUP((VLOOKUP(N33,$B$9:$D$13,3,FALSE)),[2]Lég!$H$3:$J$30,3,FALSE))</f>
        <v>SÉM. SHERBROOKE</v>
      </c>
      <c r="P35" s="175"/>
      <c r="Q35" s="175"/>
      <c r="R35" s="175"/>
      <c r="S35" s="175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0"/>
      <c r="C37" s="3"/>
      <c r="D37" s="124">
        <v>4</v>
      </c>
      <c r="E37" s="118" t="str">
        <f>VLOOKUP(D37,$B$9:$J$13,4,FALSE)</f>
        <v>Eli Bégin</v>
      </c>
      <c r="F37" s="118"/>
      <c r="G37" s="118"/>
      <c r="H37" s="118"/>
      <c r="I37" s="119"/>
      <c r="J37" s="71" t="str">
        <f>IF(OR(K37="",L37=""),"",IF(K37&gt;L37,"V",IF(K37=L37,"","P")))</f>
        <v>V</v>
      </c>
      <c r="K37" s="72">
        <v>21</v>
      </c>
      <c r="L37" s="72">
        <v>12</v>
      </c>
      <c r="M37" s="71" t="str">
        <f>IF(OR(K37="",L37=""),"",IF(L37&gt;K37,"V",IF(K37=L37,"","P")))</f>
        <v>P</v>
      </c>
      <c r="N37" s="127">
        <v>5</v>
      </c>
      <c r="O37" s="118" t="str">
        <f>VLOOKUP(N37,$B$9:$J$13,4,FALSE)</f>
        <v>Charles Thibault</v>
      </c>
      <c r="P37" s="118"/>
      <c r="Q37" s="118"/>
      <c r="R37" s="118"/>
      <c r="S37" s="119"/>
      <c r="U37" s="117">
        <f>IF(OR(K37="",L37=""),"",(COUNTIF(J37:J39,"V")*3)+(COUNTIF(J37:J39,"P")*1)+(COUNTIF(J37:J39,"VS")*1))</f>
        <v>6</v>
      </c>
      <c r="V37" s="117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0"/>
      <c r="C38" s="3"/>
      <c r="D38" s="125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>V</v>
      </c>
      <c r="K38" s="72">
        <v>21</v>
      </c>
      <c r="L38" s="72">
        <v>8</v>
      </c>
      <c r="M38" s="71" t="str">
        <f>IF(OR(K38="",L38=""),"",IF(L38&gt;K38,"V",IF(K38=L38,"","P")))</f>
        <v>P</v>
      </c>
      <c r="N38" s="128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0"/>
      <c r="C39" s="3"/>
      <c r="D39" s="126"/>
      <c r="E39" s="175" t="str">
        <f>IF(VLOOKUP(D37,$B$9:$D$13,3,FALSE)="","",VLOOKUP((VLOOKUP(D37,$B$9:$D$13,3,FALSE)),[2]Lég!$H$3:$J$30,3,FALSE))</f>
        <v>LE SALÉSIEN</v>
      </c>
      <c r="F39" s="175"/>
      <c r="G39" s="175"/>
      <c r="H39" s="175"/>
      <c r="I39" s="175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9"/>
      <c r="O39" s="175" t="str">
        <f>IF(VLOOKUP(N37,$B$9:$D$13,3,FALSE)="","",VLOOKUP((VLOOKUP(N37,$B$9:$D$13,3,FALSE)),[2]Lég!$H$3:$J$30,3,FALSE))</f>
        <v>MITCHELL</v>
      </c>
      <c r="P39" s="175"/>
      <c r="Q39" s="175"/>
      <c r="R39" s="175"/>
      <c r="S39" s="175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0"/>
      <c r="C41" s="3"/>
      <c r="D41" s="124">
        <v>2</v>
      </c>
      <c r="E41" s="118" t="str">
        <f>VLOOKUP(D41,$B$9:$J$13,4,FALSE)</f>
        <v>Bryan Esteban Leal Blais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19</v>
      </c>
      <c r="M41" s="71" t="str">
        <f>IF(OR(K41="",L41=""),"",IF(L41&gt;K41,"V",IF(K41=L41,"","P")))</f>
        <v>P</v>
      </c>
      <c r="N41" s="127">
        <v>3</v>
      </c>
      <c r="O41" s="118" t="str">
        <f>VLOOKUP(N41,$B$9:$J$13,4,FALSE)</f>
        <v>Zachary Ruel</v>
      </c>
      <c r="P41" s="118"/>
      <c r="Q41" s="118"/>
      <c r="R41" s="118"/>
      <c r="S41" s="119"/>
      <c r="U41" s="117">
        <f>IF(OR(K41="",L41=""),"",(COUNTIF(J41:J43,"V")*3)+(COUNTIF(J41:J43,"P")*1)+(COUNTIF(J41:J43,"VS")*1))</f>
        <v>5</v>
      </c>
      <c r="V41" s="117">
        <f>IF(OR(K41="",L41=""),"",(COUNTIF(M41:M43,"V")*3)+(COUNTIF(M41:M43,"P")*1)+(COUNTIF(M41:M43,"VS")*1))</f>
        <v>4</v>
      </c>
      <c r="AG41" s="81"/>
    </row>
    <row r="42" spans="1:33" s="82" customFormat="1" ht="15.75" x14ac:dyDescent="0.2">
      <c r="A42" s="81"/>
      <c r="B42" s="130"/>
      <c r="C42" s="3"/>
      <c r="D42" s="125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>P</v>
      </c>
      <c r="K42" s="72">
        <v>17</v>
      </c>
      <c r="L42" s="72">
        <v>21</v>
      </c>
      <c r="M42" s="71" t="str">
        <f>IF(OR(K42="",L42=""),"",IF(L42&gt;K42,"V",IF(K42=L42,"","P")))</f>
        <v>V</v>
      </c>
      <c r="N42" s="128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30"/>
      <c r="C43" s="3"/>
      <c r="D43" s="126"/>
      <c r="E43" s="175" t="str">
        <f>IF(VLOOKUP(D41,$B$9:$D$13,3,FALSE)="","",VLOOKUP((VLOOKUP(D41,$B$9:$D$13,3,FALSE)),[2]Lég!$H$3:$J$30,3,FALSE))</f>
        <v>SÉM. SHERBROOKE</v>
      </c>
      <c r="F43" s="175"/>
      <c r="G43" s="175"/>
      <c r="H43" s="175"/>
      <c r="I43" s="175"/>
      <c r="J43" s="71" t="str">
        <f>IF(OR(K43="",L43=""),"",IF(K43&gt;L43,"VS","PS"))</f>
        <v>VS</v>
      </c>
      <c r="K43" s="72">
        <v>11</v>
      </c>
      <c r="L43" s="72">
        <v>8</v>
      </c>
      <c r="M43" s="71" t="str">
        <f>IF(OR(K43="",L43=""),"",IF(L43&gt;K43,"VS","PS"))</f>
        <v>PS</v>
      </c>
      <c r="N43" s="129"/>
      <c r="O43" s="175" t="str">
        <f>IF(VLOOKUP(N41,$B$9:$D$13,3,FALSE)="","",VLOOKUP((VLOOKUP(N41,$B$9:$D$13,3,FALSE)),[2]Lég!$H$3:$J$30,3,FALSE))</f>
        <v>SÉM. SHERBROOKE</v>
      </c>
      <c r="P43" s="175"/>
      <c r="Q43" s="175"/>
      <c r="R43" s="175"/>
      <c r="S43" s="175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0"/>
      <c r="C45" s="3"/>
      <c r="D45" s="124">
        <v>1</v>
      </c>
      <c r="E45" s="118" t="str">
        <f>VLOOKUP(D45,$B$9:$J$13,4,FALSE)</f>
        <v>Louan Smith-Robert</v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9</v>
      </c>
      <c r="M45" s="71" t="str">
        <f>IF(OR(K45="",L45=""),"",IF(L45&gt;K45,"V",IF(K45=L45,"","P")))</f>
        <v>P</v>
      </c>
      <c r="N45" s="127">
        <v>5</v>
      </c>
      <c r="O45" s="118" t="str">
        <f>VLOOKUP(N45,$B$9:$J$13,4,FALSE)</f>
        <v>Charles Thibault</v>
      </c>
      <c r="P45" s="118"/>
      <c r="Q45" s="118"/>
      <c r="R45" s="118"/>
      <c r="S45" s="119"/>
      <c r="U45" s="117">
        <f>IF(OR(K45="",L45=""),"",(COUNTIF(J45:J47,"V")*3)+(COUNTIF(J45:J47,"P")*1)+(COUNTIF(J45:J47,"VS")*1))</f>
        <v>6</v>
      </c>
      <c r="V45" s="117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30"/>
      <c r="C46" s="3"/>
      <c r="D46" s="125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>V</v>
      </c>
      <c r="K46" s="72">
        <v>21</v>
      </c>
      <c r="L46" s="72">
        <v>10</v>
      </c>
      <c r="M46" s="71" t="str">
        <f>IF(OR(K46="",L46=""),"",IF(L46&gt;K46,"V",IF(K46=L46,"","P")))</f>
        <v>P</v>
      </c>
      <c r="N46" s="128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30"/>
      <c r="C47" s="3"/>
      <c r="D47" s="126"/>
      <c r="E47" s="175" t="str">
        <f>IF(VLOOKUP(D45,$B$9:$D$13,3,FALSE)="","",VLOOKUP((VLOOKUP(D45,$B$9:$D$13,3,FALSE)),[2]Lég!$H$3:$J$30,3,FALSE))</f>
        <v>MONTCALM</v>
      </c>
      <c r="F47" s="175"/>
      <c r="G47" s="175"/>
      <c r="H47" s="175"/>
      <c r="I47" s="175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9"/>
      <c r="O47" s="175" t="str">
        <f>IF(VLOOKUP(N45,$B$9:$D$13,3,FALSE)="","",VLOOKUP((VLOOKUP(N45,$B$9:$D$13,3,FALSE)),[2]Lég!$H$3:$J$30,3,FALSE))</f>
        <v>MITCHELL</v>
      </c>
      <c r="P47" s="175"/>
      <c r="Q47" s="175"/>
      <c r="R47" s="175"/>
      <c r="S47" s="175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0"/>
      <c r="C49" s="3"/>
      <c r="D49" s="124">
        <v>3</v>
      </c>
      <c r="E49" s="118" t="str">
        <f>VLOOKUP(D49,$B$9:$J$13,4,FALSE)</f>
        <v>Zachary Ruel</v>
      </c>
      <c r="F49" s="118"/>
      <c r="G49" s="118"/>
      <c r="H49" s="118"/>
      <c r="I49" s="119"/>
      <c r="J49" s="71" t="str">
        <f>IF(OR(K49="",L49=""),"",IF(K49&gt;L49,"V",IF(K49=L49,"","P")))</f>
        <v>P</v>
      </c>
      <c r="K49" s="72">
        <v>21</v>
      </c>
      <c r="L49" s="72">
        <v>23</v>
      </c>
      <c r="M49" s="71" t="str">
        <f>IF(OR(K49="",L49=""),"",IF(L49&gt;K49,"V",IF(K49=L49,"","P")))</f>
        <v>V</v>
      </c>
      <c r="N49" s="127">
        <v>4</v>
      </c>
      <c r="O49" s="118" t="str">
        <f>VLOOKUP(N49,$B$9:$J$13,4,FALSE)</f>
        <v>Eli Bégin</v>
      </c>
      <c r="P49" s="118"/>
      <c r="Q49" s="118"/>
      <c r="R49" s="118"/>
      <c r="S49" s="119"/>
      <c r="U49" s="117">
        <f>IF(OR(K49="",L49=""),"",(COUNTIF(J49:J51,"V")*3)+(COUNTIF(J49:J51,"P")*1)+(COUNTIF(J49:J51,"VS")*1))</f>
        <v>4</v>
      </c>
      <c r="V49" s="117">
        <f>IF(OR(K49="",L49=""),"",(COUNTIF(M49:M51,"V")*3)+(COUNTIF(M49:M51,"P")*1)+(COUNTIF(M49:M51,"VS")*1))</f>
        <v>5</v>
      </c>
      <c r="AG49" s="81"/>
    </row>
    <row r="50" spans="1:33" s="82" customFormat="1" ht="15.75" x14ac:dyDescent="0.2">
      <c r="A50" s="81"/>
      <c r="B50" s="130"/>
      <c r="C50" s="3"/>
      <c r="D50" s="125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18</v>
      </c>
      <c r="M50" s="71" t="str">
        <f>IF(OR(K50="",L50=""),"",IF(L50&gt;K50,"V",IF(K50=L50,"","P")))</f>
        <v>P</v>
      </c>
      <c r="N50" s="128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30"/>
      <c r="C51" s="3"/>
      <c r="D51" s="126"/>
      <c r="E51" s="175" t="str">
        <f>IF(VLOOKUP(D49,$B$9:$D$13,3,FALSE)="","",VLOOKUP((VLOOKUP(D49,$B$9:$D$13,3,FALSE)),[2]Lég!$H$3:$J$30,3,FALSE))</f>
        <v>SÉM. SHERBROOKE</v>
      </c>
      <c r="F51" s="175"/>
      <c r="G51" s="175"/>
      <c r="H51" s="175"/>
      <c r="I51" s="175"/>
      <c r="J51" s="71" t="str">
        <f>IF(OR(K51="",L51=""),"",IF(K51&gt;L51,"VS","PS"))</f>
        <v>PS</v>
      </c>
      <c r="K51" s="72">
        <v>8</v>
      </c>
      <c r="L51" s="72">
        <v>11</v>
      </c>
      <c r="M51" s="71" t="str">
        <f>IF(OR(K51="",L51=""),"",IF(L51&gt;K51,"VS","PS"))</f>
        <v>VS</v>
      </c>
      <c r="N51" s="129"/>
      <c r="O51" s="175" t="str">
        <f>IF(VLOOKUP(N49,$B$9:$D$13,3,FALSE)="","",VLOOKUP((VLOOKUP(N49,$B$9:$D$13,3,FALSE)),[2]Lég!$H$3:$J$30,3,FALSE))</f>
        <v>LE SALÉSIEN</v>
      </c>
      <c r="P51" s="175"/>
      <c r="Q51" s="175"/>
      <c r="R51" s="175"/>
      <c r="S51" s="175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0"/>
      <c r="C53" s="3"/>
      <c r="D53" s="124">
        <v>1</v>
      </c>
      <c r="E53" s="118" t="str">
        <f>VLOOKUP(D53,$B$9:$J$13,4,FALSE)</f>
        <v>Louan Smith-Robert</v>
      </c>
      <c r="F53" s="118"/>
      <c r="G53" s="118"/>
      <c r="H53" s="118"/>
      <c r="I53" s="119"/>
      <c r="J53" s="71" t="str">
        <f>IF(OR(K53="",L53=""),"",IF(K53&gt;L53,"V",IF(K53=L53,"","P")))</f>
        <v>P</v>
      </c>
      <c r="K53" s="72">
        <v>21</v>
      </c>
      <c r="L53" s="72">
        <v>23</v>
      </c>
      <c r="M53" s="71" t="str">
        <f>IF(OR(K53="",L53=""),"",IF(L53&gt;K53,"V",IF(K53=L53,"","P")))</f>
        <v>V</v>
      </c>
      <c r="N53" s="127">
        <v>2</v>
      </c>
      <c r="O53" s="118" t="str">
        <f>VLOOKUP(N53,$B$9:$J$13,4,FALSE)</f>
        <v>Bryan Esteban Leal Blais</v>
      </c>
      <c r="P53" s="118"/>
      <c r="Q53" s="118"/>
      <c r="R53" s="118"/>
      <c r="S53" s="119"/>
      <c r="U53" s="117">
        <f>IF(OR(K53="",L53=""),"",(COUNTIF(J53:J55,"V")*3)+(COUNTIF(J53:J55,"P")*1)+(COUNTIF(J53:J55,"VS")*1))</f>
        <v>4</v>
      </c>
      <c r="V53" s="117">
        <f>IF(OR(K53="",L53=""),"",(COUNTIF(M53:M55,"V")*3)+(COUNTIF(M53:M55,"P")*1)+(COUNTIF(M53:M55,"VS")*1))</f>
        <v>5</v>
      </c>
      <c r="AG53" s="81"/>
    </row>
    <row r="54" spans="1:33" s="82" customFormat="1" ht="15.75" x14ac:dyDescent="0.2">
      <c r="A54" s="81"/>
      <c r="B54" s="130"/>
      <c r="C54" s="3"/>
      <c r="D54" s="125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22</v>
      </c>
      <c r="L54" s="72">
        <v>20</v>
      </c>
      <c r="M54" s="71" t="str">
        <f>IF(OR(K54="",L54=""),"",IF(L54&gt;K54,"V",IF(K54=L54,"","P")))</f>
        <v>P</v>
      </c>
      <c r="N54" s="128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30"/>
      <c r="C55" s="3"/>
      <c r="D55" s="126"/>
      <c r="E55" s="175" t="str">
        <f>IF(VLOOKUP(D53,$B$9:$D$13,3,FALSE)="","",VLOOKUP((VLOOKUP(D53,$B$9:$D$13,3,FALSE)),[2]Lég!$H$3:$J$30,3,FALSE))</f>
        <v>MONTCALM</v>
      </c>
      <c r="F55" s="175"/>
      <c r="G55" s="175"/>
      <c r="H55" s="175"/>
      <c r="I55" s="175"/>
      <c r="J55" s="71" t="str">
        <f>IF(OR(K55="",L55=""),"",IF(K55&gt;L55,"VS","PS"))</f>
        <v>PS</v>
      </c>
      <c r="K55" s="72">
        <v>9</v>
      </c>
      <c r="L55" s="72">
        <v>11</v>
      </c>
      <c r="M55" s="71" t="str">
        <f>IF(OR(K55="",L55=""),"",IF(L55&gt;K55,"VS","PS"))</f>
        <v>VS</v>
      </c>
      <c r="N55" s="129"/>
      <c r="O55" s="175" t="str">
        <f>IF(VLOOKUP(N53,$B$9:$D$13,3,FALSE)="","",VLOOKUP((VLOOKUP(N53,$B$9:$D$13,3,FALSE)),[2]Lég!$H$3:$J$30,3,FALSE))</f>
        <v>SÉM. SHERBROOKE</v>
      </c>
      <c r="P55" s="175"/>
      <c r="Q55" s="175"/>
      <c r="R55" s="175"/>
      <c r="S55" s="175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60" priority="8">
      <formula>B2=VLOOKUP("X2",$A$9:$J$13,5,FALSE)</formula>
    </cfRule>
  </conditionalFormatting>
  <conditionalFormatting sqref="B5:F6">
    <cfRule type="expression" dxfId="59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8" priority="6">
      <formula>B1=VLOOKUP("X4",$A$9:$J$13,5,FALSE)</formula>
    </cfRule>
    <cfRule type="expression" dxfId="57" priority="7">
      <formula>B1=VLOOKUP("X3",$A$9:$J$13,5,FALSE)</formula>
    </cfRule>
    <cfRule type="expression" dxfId="56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5" priority="5">
      <formula>B1=VLOOKUP("X5",$A$9:$J$13,5,FALSE)</formula>
    </cfRule>
  </conditionalFormatting>
  <conditionalFormatting sqref="B1:S4">
    <cfRule type="expression" dxfId="54" priority="9">
      <formula>B1=VLOOKUP("X1",$A$9:$J$12,5,FALSE)</formula>
    </cfRule>
  </conditionalFormatting>
  <conditionalFormatting sqref="B4:S7">
    <cfRule type="expression" dxfId="53" priority="2">
      <formula>B4=VLOOKUP("X2",$A$9:$J$13,5,FALSE)</formula>
    </cfRule>
    <cfRule type="expression" dxfId="52" priority="3">
      <formula>B4=VLOOKUP("X3",$A$9:$J$13,5,FALSE)</formula>
    </cfRule>
    <cfRule type="expression" dxfId="51" priority="4">
      <formula>B4=VLOOKUP("X4",$A$9:$J$13,5,FALSE)</formula>
    </cfRule>
  </conditionalFormatting>
  <conditionalFormatting sqref="E8:Q8">
    <cfRule type="expression" dxfId="50" priority="10">
      <formula>E8=VLOOKUP("X2",$A$9:$J$13,5,FALSE)</formula>
    </cfRule>
    <cfRule type="expression" dxfId="49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8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B9A7-1553-4514-9E68-EF4CAE6340EA}">
  <sheetPr>
    <pageSetUpPr fitToPage="1"/>
  </sheetPr>
  <dimension ref="A1:AG56"/>
  <sheetViews>
    <sheetView zoomScaleNormal="100" workbookViewId="0">
      <selection activeCell="L45" sqref="L4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3">
        <v>2</v>
      </c>
      <c r="B2" s="164" t="str">
        <f>IF(ISNA(VLOOKUP("X",[3]Lég!$G:$H,2,FALSE)),"",VLOOKUP("X",[3]Lég!$G:$H,2,FALSE))</f>
        <v/>
      </c>
      <c r="C2" s="46"/>
      <c r="D2" s="142" t="s">
        <v>143</v>
      </c>
      <c r="E2" s="143"/>
      <c r="F2" s="143"/>
      <c r="G2" s="143"/>
      <c r="H2" s="143"/>
      <c r="I2" s="144"/>
      <c r="J2" s="47"/>
      <c r="K2" s="142" t="s">
        <v>176</v>
      </c>
      <c r="L2" s="143"/>
      <c r="M2" s="144"/>
      <c r="N2" s="2"/>
      <c r="O2" s="165" t="s">
        <v>128</v>
      </c>
      <c r="P2" s="166"/>
      <c r="Q2" s="166"/>
      <c r="R2" s="166"/>
      <c r="S2" s="16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3"/>
      <c r="B3" s="164"/>
      <c r="C3" s="46"/>
      <c r="D3" s="145"/>
      <c r="E3" s="146"/>
      <c r="F3" s="146"/>
      <c r="G3" s="146"/>
      <c r="H3" s="146"/>
      <c r="I3" s="147"/>
      <c r="J3" s="47"/>
      <c r="K3" s="145"/>
      <c r="L3" s="146"/>
      <c r="M3" s="147"/>
      <c r="N3" s="2"/>
      <c r="O3" s="168" t="s">
        <v>129</v>
      </c>
      <c r="P3" s="169"/>
      <c r="Q3" s="169"/>
      <c r="R3" s="169"/>
      <c r="S3" s="17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8"/>
      <c r="P4" s="169"/>
      <c r="Q4" s="169"/>
      <c r="R4" s="169"/>
      <c r="S4" s="17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2" t="s">
        <v>184</v>
      </c>
      <c r="C5" s="143"/>
      <c r="D5" s="143"/>
      <c r="E5" s="143"/>
      <c r="F5" s="144"/>
      <c r="G5" s="49"/>
      <c r="H5" s="142"/>
      <c r="I5" s="144"/>
      <c r="J5" s="50"/>
      <c r="K5" s="148" t="s">
        <v>192</v>
      </c>
      <c r="L5" s="149"/>
      <c r="M5" s="149"/>
      <c r="N5" s="150"/>
      <c r="O5" s="154" t="s">
        <v>145</v>
      </c>
      <c r="P5" s="155"/>
      <c r="Q5" s="155"/>
      <c r="R5" s="155"/>
      <c r="S5" s="15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5"/>
      <c r="C6" s="146"/>
      <c r="D6" s="146"/>
      <c r="E6" s="146"/>
      <c r="F6" s="147"/>
      <c r="G6" s="51"/>
      <c r="H6" s="145"/>
      <c r="I6" s="147"/>
      <c r="J6" s="50"/>
      <c r="K6" s="151"/>
      <c r="L6" s="152"/>
      <c r="M6" s="152"/>
      <c r="N6" s="153"/>
      <c r="O6" s="157" t="s">
        <v>130</v>
      </c>
      <c r="P6" s="158"/>
      <c r="Q6" s="158"/>
      <c r="R6" s="158"/>
      <c r="S6" s="15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60" t="s">
        <v>197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0</v>
      </c>
      <c r="E9" s="136" t="s">
        <v>165</v>
      </c>
      <c r="F9" s="136"/>
      <c r="G9" s="136"/>
      <c r="H9" s="136"/>
      <c r="I9" s="136"/>
      <c r="J9" s="136"/>
      <c r="K9" s="61"/>
      <c r="L9" s="136"/>
      <c r="M9" s="136"/>
      <c r="N9" s="136"/>
      <c r="O9" s="136"/>
      <c r="P9" s="136"/>
      <c r="Q9" s="141"/>
      <c r="R9" s="62">
        <v>24</v>
      </c>
      <c r="S9" s="63">
        <f>IF(R9="","",RANK(R9,$R$9:$R$12,0))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25</v>
      </c>
      <c r="E10" s="137" t="s">
        <v>175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25</v>
      </c>
      <c r="S10" s="63">
        <f t="shared" ref="S10:S12" si="0">IF(R10="","",RANK(R10,$R$9:$R$12,0))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37" t="s">
        <v>183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23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118</v>
      </c>
      <c r="E12" s="139" t="s">
        <v>162</v>
      </c>
      <c r="F12" s="139"/>
      <c r="G12" s="139"/>
      <c r="H12" s="139"/>
      <c r="I12" s="139"/>
      <c r="J12" s="139"/>
      <c r="K12" s="67"/>
      <c r="L12" s="139"/>
      <c r="M12" s="139"/>
      <c r="N12" s="139"/>
      <c r="O12" s="139"/>
      <c r="P12" s="139"/>
      <c r="Q12" s="140"/>
      <c r="R12" s="68">
        <v>29</v>
      </c>
      <c r="S12" s="69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2"/>
      <c r="C14" s="132"/>
      <c r="D14" s="87"/>
      <c r="E14" s="133"/>
      <c r="F14" s="133"/>
      <c r="G14" s="133"/>
      <c r="H14" s="133"/>
      <c r="I14" s="133"/>
      <c r="J14" s="133"/>
      <c r="K14" s="134" t="s">
        <v>133</v>
      </c>
      <c r="L14" s="134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0"/>
      <c r="C15" s="3"/>
      <c r="D15" s="135">
        <v>1</v>
      </c>
      <c r="E15" s="118" t="str">
        <f>VLOOKUP(D15,$B$9:$J$13,4,FALSE)</f>
        <v>Arnaud Cliche</v>
      </c>
      <c r="F15" s="118"/>
      <c r="G15" s="118"/>
      <c r="H15" s="118"/>
      <c r="I15" s="119"/>
      <c r="J15" s="71" t="str">
        <f>IF(OR(K15="",L15=""),"",IF(K15&gt;L15,"V",IF(K15=L15,"","P")))</f>
        <v>P</v>
      </c>
      <c r="K15" s="72">
        <v>6</v>
      </c>
      <c r="L15" s="72">
        <v>21</v>
      </c>
      <c r="M15" s="71" t="str">
        <f>IF(OR(K15="",L15=""),"",IF(L15&gt;K15,"V",IF(K15=L15,"","P")))</f>
        <v>V</v>
      </c>
      <c r="N15" s="127">
        <v>4</v>
      </c>
      <c r="O15" s="118" t="str">
        <f>VLOOKUP(N15,$B$9:$J$13,4,FALSE)</f>
        <v>Benjamin Deschênes</v>
      </c>
      <c r="P15" s="118"/>
      <c r="Q15" s="118"/>
      <c r="R15" s="118"/>
      <c r="S15" s="119"/>
      <c r="U15" s="117">
        <f>IF(OR(K15="",L15=""),"",(COUNTIF(J15:J17,"V")*3)+(COUNTIF(J15:J17,"P")*1)+(COUNTIF(J15:J17,"VS")*1))</f>
        <v>2</v>
      </c>
      <c r="V15" s="117">
        <f>IF(OR(K15="",L15=""),"",(COUNTIF(M15:M17,"V")*3)+(COUNTIF(M15:M17,"P")*1)+(COUNTIF(M15:M17,"VS")*1))</f>
        <v>6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0"/>
      <c r="C16" s="3"/>
      <c r="D16" s="135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P</v>
      </c>
      <c r="K16" s="72">
        <v>21</v>
      </c>
      <c r="L16" s="72">
        <v>23</v>
      </c>
      <c r="M16" s="71" t="str">
        <f>IF(OR(K16="",L16=""),"",IF(L16&gt;K16,"V",IF(K16=L16,"","P")))</f>
        <v>V</v>
      </c>
      <c r="N16" s="128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0"/>
      <c r="C17" s="3"/>
      <c r="D17" s="135"/>
      <c r="E17" s="175" t="str">
        <f>IF(VLOOKUP(D15,$B$9:$D$12,3,FALSE)="","",VLOOKUP((VLOOKUP(D15,$B$9:$D$12,3,FALSE)),[3]Lég!$H$3:$J$30,3,FALSE))</f>
        <v>SÉM. SHERBROOKE</v>
      </c>
      <c r="F17" s="175"/>
      <c r="G17" s="175"/>
      <c r="H17" s="175"/>
      <c r="I17" s="175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9"/>
      <c r="O17" s="175" t="str">
        <f>IF(VLOOKUP(N15,$B$9:$D$12,3,FALSE)="","",VLOOKUP((VLOOKUP(N15,$B$9:$D$12,3,FALSE)),[3]Lég!$H$3:$J$30,3,FALSE))</f>
        <v>MONTCALM</v>
      </c>
      <c r="P17" s="175"/>
      <c r="Q17" s="175"/>
      <c r="R17" s="175"/>
      <c r="S17" s="175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0"/>
      <c r="C19" s="3"/>
      <c r="D19" s="124">
        <v>2</v>
      </c>
      <c r="E19" s="118" t="str">
        <f>VLOOKUP(D19,$B$9:$J$13,4,FALSE)</f>
        <v>Adam Demirtas</v>
      </c>
      <c r="F19" s="118"/>
      <c r="G19" s="118"/>
      <c r="H19" s="118"/>
      <c r="I19" s="119"/>
      <c r="J19" s="71" t="str">
        <f>IF(OR(K19="",L19=""),"",IF(K19&gt;L19,"V",IF(K19=L19,"","P")))</f>
        <v>V</v>
      </c>
      <c r="K19" s="72">
        <v>21</v>
      </c>
      <c r="L19" s="72">
        <v>18</v>
      </c>
      <c r="M19" s="71" t="str">
        <f>IF(OR(K19="",L19=""),"",IF(L19&gt;K19,"V",IF(K19=L19,"","P")))</f>
        <v>P</v>
      </c>
      <c r="N19" s="127">
        <v>3</v>
      </c>
      <c r="O19" s="118" t="str">
        <f>VLOOKUP(N19,$B$9:$J$13,4,FALSE)</f>
        <v>Tristan Veillette Noiseux</v>
      </c>
      <c r="P19" s="118"/>
      <c r="Q19" s="118"/>
      <c r="R19" s="118"/>
      <c r="S19" s="119"/>
      <c r="U19" s="117">
        <f>IF(OR(K19="",L19=""),"",(COUNTIF(J19:J21,"V")*3)+(COUNTIF(J19:J21,"P")*1)+(COUNTIF(J19:J21,"VS")*1))</f>
        <v>6</v>
      </c>
      <c r="V19" s="117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0"/>
      <c r="C20" s="3"/>
      <c r="D20" s="125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V</v>
      </c>
      <c r="K20" s="72">
        <v>21</v>
      </c>
      <c r="L20" s="72">
        <v>15</v>
      </c>
      <c r="M20" s="71" t="str">
        <f>IF(OR(K20="",L20=""),"",IF(L20&gt;K20,"V",IF(K20=L20,"","P")))</f>
        <v>P</v>
      </c>
      <c r="N20" s="128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0"/>
      <c r="C21" s="3"/>
      <c r="D21" s="126"/>
      <c r="E21" s="175" t="str">
        <f>IF(VLOOKUP(D19,$B$9:$D$12,3,FALSE)="","",VLOOKUP((VLOOKUP(D19,$B$9:$D$12,3,FALSE)),[3]Lég!$H$3:$J$30,3,FALSE))</f>
        <v>DU TRIOLET</v>
      </c>
      <c r="F21" s="175"/>
      <c r="G21" s="175"/>
      <c r="H21" s="175"/>
      <c r="I21" s="175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9"/>
      <c r="O21" s="175" t="str">
        <f>IF(VLOOKUP(N19,$B$9:$D$12,3,FALSE)="","",VLOOKUP((VLOOKUP(N19,$B$9:$D$12,3,FALSE)),[3]Lég!$H$3:$J$30,3,FALSE))</f>
        <v>MONTCALM</v>
      </c>
      <c r="P21" s="175"/>
      <c r="Q21" s="175"/>
      <c r="R21" s="175"/>
      <c r="S21" s="175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3"/>
      <c r="C23" s="3"/>
      <c r="D23" s="124">
        <v>1</v>
      </c>
      <c r="E23" s="118" t="str">
        <f>VLOOKUP(D23,$B$9:$J$13,4,FALSE)</f>
        <v>Arnaud Cliche</v>
      </c>
      <c r="F23" s="118"/>
      <c r="G23" s="118"/>
      <c r="H23" s="118"/>
      <c r="I23" s="119"/>
      <c r="J23" s="71" t="str">
        <f>IF(OR(K23="",L23=""),"",IF(K23&gt;L23,"V",IF(K23=L23,"","P")))</f>
        <v>P</v>
      </c>
      <c r="K23" s="72">
        <v>8</v>
      </c>
      <c r="L23" s="72">
        <v>21</v>
      </c>
      <c r="M23" s="71" t="str">
        <f>IF(OR(K23="",L23=""),"",IF(L23&gt;K23,"V",IF(K23=L23,"","P")))</f>
        <v>V</v>
      </c>
      <c r="N23" s="127">
        <v>2</v>
      </c>
      <c r="O23" s="118" t="str">
        <f>VLOOKUP(N23,$B$9:$J$13,4,FALSE)</f>
        <v>Adam Demirtas</v>
      </c>
      <c r="P23" s="118"/>
      <c r="Q23" s="118"/>
      <c r="R23" s="118"/>
      <c r="S23" s="119"/>
      <c r="U23" s="117">
        <f>IF(OR(K23="",L23=""),"",(COUNTIF(J23:J25,"V")*3)+(COUNTIF(J23:J25,"P")*1)+(COUNTIF(J23:J25,"VS")*1))</f>
        <v>2</v>
      </c>
      <c r="V23" s="117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3"/>
      <c r="C24" s="3"/>
      <c r="D24" s="125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P</v>
      </c>
      <c r="K24" s="72">
        <v>20</v>
      </c>
      <c r="L24" s="72">
        <v>22</v>
      </c>
      <c r="M24" s="71" t="str">
        <f>IF(OR(K24="",L24=""),"",IF(L24&gt;K24,"V",IF(K24=L24,"","P")))</f>
        <v>V</v>
      </c>
      <c r="N24" s="128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3"/>
      <c r="C25" s="3"/>
      <c r="D25" s="126"/>
      <c r="E25" s="175" t="str">
        <f>IF(VLOOKUP(D23,$B$9:$D$12,3,FALSE)="","",VLOOKUP((VLOOKUP(D23,$B$9:$D$12,3,FALSE)),[3]Lég!$H$3:$J$30,3,FALSE))</f>
        <v>SÉM. SHERBROOKE</v>
      </c>
      <c r="F25" s="175"/>
      <c r="G25" s="175"/>
      <c r="H25" s="175"/>
      <c r="I25" s="175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9"/>
      <c r="O25" s="175" t="str">
        <f>IF(VLOOKUP(N23,$B$9:$D$12,3,FALSE)="","",VLOOKUP((VLOOKUP(N23,$B$9:$D$12,3,FALSE)),[3]Lég!$H$3:$J$30,3,FALSE))</f>
        <v>DU TRIOLET</v>
      </c>
      <c r="P25" s="175"/>
      <c r="Q25" s="175"/>
      <c r="R25" s="175"/>
      <c r="S25" s="175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3"/>
      <c r="C27" s="3"/>
      <c r="D27" s="124">
        <v>3</v>
      </c>
      <c r="E27" s="118" t="str">
        <f>VLOOKUP(D27,$B$9:$J$13,4,FALSE)</f>
        <v>Tristan Veillette Noiseux</v>
      </c>
      <c r="F27" s="118"/>
      <c r="G27" s="118"/>
      <c r="H27" s="118"/>
      <c r="I27" s="119"/>
      <c r="J27" s="71" t="str">
        <f>IF(OR(K27="",L27=""),"",IF(K27&gt;L27,"V",IF(K27=L27,"","P")))</f>
        <v>P</v>
      </c>
      <c r="K27" s="72">
        <v>20</v>
      </c>
      <c r="L27" s="72">
        <v>22</v>
      </c>
      <c r="M27" s="71" t="str">
        <f>IF(OR(K27="",L27=""),"",IF(L27&gt;K27,"V",IF(K27=L27,"","P")))</f>
        <v>V</v>
      </c>
      <c r="N27" s="127">
        <v>4</v>
      </c>
      <c r="O27" s="118" t="str">
        <f>VLOOKUP(N27,$B$9:$J$13,4,FALSE)</f>
        <v>Benjamin Deschênes</v>
      </c>
      <c r="P27" s="118"/>
      <c r="Q27" s="118"/>
      <c r="R27" s="118"/>
      <c r="S27" s="119"/>
      <c r="U27" s="117">
        <f>IF(OR(K27="",L27=""),"",(COUNTIF(J27:J29,"V")*3)+(COUNTIF(J27:J29,"P")*1)+(COUNTIF(J27:J29,"VS")*1))</f>
        <v>2</v>
      </c>
      <c r="V27" s="117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3"/>
      <c r="C28" s="3"/>
      <c r="D28" s="125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P</v>
      </c>
      <c r="K28" s="72">
        <v>17</v>
      </c>
      <c r="L28" s="72">
        <v>21</v>
      </c>
      <c r="M28" s="71" t="str">
        <f>IF(OR(K28="",L28=""),"",IF(L28&gt;K28,"V",IF(K28=L28,"","P")))</f>
        <v>V</v>
      </c>
      <c r="N28" s="128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3"/>
      <c r="C29" s="3"/>
      <c r="D29" s="126"/>
      <c r="E29" s="175" t="str">
        <f>IF(VLOOKUP(D27,$B$9:$D$12,3,FALSE)="","",VLOOKUP((VLOOKUP(D27,$B$9:$D$12,3,FALSE)),[3]Lég!$H$3:$J$30,3,FALSE))</f>
        <v>MONTCALM</v>
      </c>
      <c r="F29" s="175"/>
      <c r="G29" s="175"/>
      <c r="H29" s="175"/>
      <c r="I29" s="175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9"/>
      <c r="O29" s="175" t="str">
        <f>IF(VLOOKUP(N27,$B$9:$D$12,3,FALSE)="","",VLOOKUP((VLOOKUP(N27,$B$9:$D$12,3,FALSE)),[3]Lég!$H$3:$J$30,3,FALSE))</f>
        <v>MONTCALM</v>
      </c>
      <c r="P29" s="175"/>
      <c r="Q29" s="175"/>
      <c r="R29" s="175"/>
      <c r="S29" s="175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3"/>
      <c r="C31" s="3"/>
      <c r="D31" s="124">
        <v>2</v>
      </c>
      <c r="E31" s="118" t="str">
        <f>VLOOKUP(D31,$B$9:$J$13,4,FALSE)</f>
        <v>Adam Demirtas</v>
      </c>
      <c r="F31" s="118"/>
      <c r="G31" s="118"/>
      <c r="H31" s="118"/>
      <c r="I31" s="119"/>
      <c r="J31" s="71" t="str">
        <f>IF(OR(K31="",L31=""),"",IF(K31&gt;L31,"V",IF(K31=L31,"","P")))</f>
        <v>P</v>
      </c>
      <c r="K31" s="72">
        <v>14</v>
      </c>
      <c r="L31" s="72">
        <v>21</v>
      </c>
      <c r="M31" s="71" t="str">
        <f>IF(OR(K31="",L31=""),"",IF(L31&gt;K31,"V",IF(K31=L31,"","P")))</f>
        <v>V</v>
      </c>
      <c r="N31" s="127">
        <v>4</v>
      </c>
      <c r="O31" s="118" t="str">
        <f>VLOOKUP(N31,$B$9:$J$13,4,FALSE)</f>
        <v>Benjamin Deschênes</v>
      </c>
      <c r="P31" s="118"/>
      <c r="Q31" s="118"/>
      <c r="R31" s="118"/>
      <c r="S31" s="119"/>
      <c r="U31" s="117">
        <f>IF(OR(K31="",L31=""),"",(COUNTIF(J31:J33,"V")*3)+(COUNTIF(J31:J33,"P")*1)+(COUNTIF(J31:J33,"VS")*1))</f>
        <v>2</v>
      </c>
      <c r="V31" s="117">
        <f>IF(OR(K31="",L31=""),"",(COUNTIF(M31:M33,"V")*3)+(COUNTIF(M31:M33,"P")*1)+(COUNTIF(M31:M33,"VS")*1))</f>
        <v>6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3"/>
      <c r="C32" s="3"/>
      <c r="D32" s="125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P</v>
      </c>
      <c r="K32" s="72">
        <v>10</v>
      </c>
      <c r="L32" s="72">
        <v>21</v>
      </c>
      <c r="M32" s="71" t="str">
        <f>IF(OR(K32="",L32=""),"",IF(L32&gt;K32,"V",IF(K32=L32,"","P")))</f>
        <v>V</v>
      </c>
      <c r="N32" s="128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3"/>
      <c r="C33" s="3"/>
      <c r="D33" s="126"/>
      <c r="E33" s="175" t="str">
        <f>IF(VLOOKUP(D31,$B$9:$D$12,3,FALSE)="","",VLOOKUP((VLOOKUP(D31,$B$9:$D$12,3,FALSE)),[3]Lég!$H$3:$J$30,3,FALSE))</f>
        <v>DU TRIOLET</v>
      </c>
      <c r="F33" s="175"/>
      <c r="G33" s="175"/>
      <c r="H33" s="175"/>
      <c r="I33" s="175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9"/>
      <c r="O33" s="175" t="str">
        <f>IF(VLOOKUP(N31,$B$9:$D$12,3,FALSE)="","",VLOOKUP((VLOOKUP(N31,$B$9:$D$12,3,FALSE)),[3]Lég!$H$3:$J$30,3,FALSE))</f>
        <v>MONTCALM</v>
      </c>
      <c r="P33" s="175"/>
      <c r="Q33" s="175"/>
      <c r="R33" s="175"/>
      <c r="S33" s="175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3"/>
      <c r="C35" s="3"/>
      <c r="D35" s="124">
        <v>1</v>
      </c>
      <c r="E35" s="118" t="str">
        <f>VLOOKUP(D35,$B$9:$J$13,4,FALSE)</f>
        <v>Arnaud Cliche</v>
      </c>
      <c r="F35" s="118"/>
      <c r="G35" s="118"/>
      <c r="H35" s="118"/>
      <c r="I35" s="119"/>
      <c r="J35" s="71" t="str">
        <f>IF(OR(K35="",L35=""),"",IF(K35&gt;L35,"V",IF(K35=L35,"","P")))</f>
        <v>V</v>
      </c>
      <c r="K35" s="72">
        <v>21</v>
      </c>
      <c r="L35" s="72">
        <v>12</v>
      </c>
      <c r="M35" s="71" t="str">
        <f>IF(OR(K35="",L35=""),"",IF(L35&gt;K35,"V",IF(K35=L35,"","P")))</f>
        <v>P</v>
      </c>
      <c r="N35" s="127">
        <v>3</v>
      </c>
      <c r="O35" s="118" t="str">
        <f>VLOOKUP(N35,$B$9:$J$13,4,FALSE)</f>
        <v>Tristan Veillette Noiseux</v>
      </c>
      <c r="P35" s="118"/>
      <c r="Q35" s="118"/>
      <c r="R35" s="118"/>
      <c r="S35" s="119"/>
      <c r="U35" s="117">
        <f>IF(OR(K35="",L35=""),"",(COUNTIF(J35:J37,"V")*3)+(COUNTIF(J35:J37,"P")*1)+(COUNTIF(J35:J37,"VS")*1))</f>
        <v>6</v>
      </c>
      <c r="V35" s="117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3"/>
      <c r="C36" s="3"/>
      <c r="D36" s="125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V</v>
      </c>
      <c r="K36" s="72">
        <v>21</v>
      </c>
      <c r="L36" s="72">
        <v>16</v>
      </c>
      <c r="M36" s="71" t="str">
        <f>IF(OR(K36="",L36=""),"",IF(L36&gt;K36,"V",IF(K36=L36,"","P")))</f>
        <v>P</v>
      </c>
      <c r="N36" s="128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3"/>
      <c r="C37" s="3"/>
      <c r="D37" s="126"/>
      <c r="E37" s="175" t="str">
        <f>IF(VLOOKUP(D35,$B$9:$D$12,3,FALSE)="","",VLOOKUP((VLOOKUP(D35,$B$9:$D$12,3,FALSE)),[3]Lég!$H$3:$J$30,3,FALSE))</f>
        <v>SÉM. SHERBROOKE</v>
      </c>
      <c r="F37" s="175"/>
      <c r="G37" s="175"/>
      <c r="H37" s="175"/>
      <c r="I37" s="175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9"/>
      <c r="O37" s="175" t="str">
        <f>IF(VLOOKUP(N35,$B$9:$D$12,3,FALSE)="","",VLOOKUP((VLOOKUP(N35,$B$9:$D$12,3,FALSE)),[3]Lég!$H$3:$J$30,3,FALSE))</f>
        <v>MONTCALM</v>
      </c>
      <c r="P37" s="175"/>
      <c r="Q37" s="175"/>
      <c r="R37" s="175"/>
      <c r="S37" s="175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9">
        <v>1</v>
      </c>
      <c r="B40" s="180"/>
      <c r="C40" s="3"/>
      <c r="D40" s="181" t="s">
        <v>193</v>
      </c>
      <c r="E40" s="118" t="str">
        <f>IF(A40="","",VLOOKUP(A40,$B$9:$J$13,4,FALSE))</f>
        <v>Arnaud Cliche</v>
      </c>
      <c r="F40" s="118"/>
      <c r="G40" s="118"/>
      <c r="H40" s="118"/>
      <c r="I40" s="119"/>
      <c r="J40" s="71" t="str">
        <f>IF(OR(K40="",L40=""),"",IF(K40&gt;L40,"V",IF(K40=L40,"","P")))</f>
        <v>V</v>
      </c>
      <c r="K40" s="72">
        <v>21</v>
      </c>
      <c r="L40" s="72">
        <v>16</v>
      </c>
      <c r="M40" s="71" t="str">
        <f>IF(OR(K40="",L40=""),"",IF(L40&gt;K40,"V",IF(K40=L40,"","P")))</f>
        <v>P</v>
      </c>
      <c r="N40" s="184" t="s">
        <v>194</v>
      </c>
      <c r="O40" s="118" t="str">
        <f>IF(W40="","",VLOOKUP(W40,$B$9:$J$13,4,FALSE))</f>
        <v>Tristan Veillette Noiseux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79">
        <v>3</v>
      </c>
      <c r="AG40" s="81"/>
    </row>
    <row r="41" spans="1:33" s="82" customFormat="1" ht="15.75" x14ac:dyDescent="0.2">
      <c r="A41" s="179"/>
      <c r="B41" s="180"/>
      <c r="C41" s="3"/>
      <c r="D41" s="182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19</v>
      </c>
      <c r="M41" s="71" t="str">
        <f>IF(OR(K41="",L41=""),"",IF(L41&gt;K41,"V",IF(K41=L41,"","P")))</f>
        <v>P</v>
      </c>
      <c r="N41" s="185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9"/>
      <c r="AG41" s="81"/>
    </row>
    <row r="42" spans="1:33" s="82" customFormat="1" ht="15.75" x14ac:dyDescent="0.2">
      <c r="A42" s="179"/>
      <c r="B42" s="180"/>
      <c r="C42" s="3"/>
      <c r="D42" s="183"/>
      <c r="E42" s="175" t="str">
        <f>IF(A40="","",VLOOKUP((VLOOKUP(A40,$B$9:$D$12,3,FALSE)),[3]Lég!$H$3:$J$30,3,FALSE))</f>
        <v>SÉM. SHERBROOKE</v>
      </c>
      <c r="F42" s="175"/>
      <c r="G42" s="175"/>
      <c r="H42" s="175"/>
      <c r="I42" s="175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86"/>
      <c r="O42" s="175" t="str">
        <f>IF(W40="","",VLOOKUP((VLOOKUP(W40,$B$9:$D$12,3,FALSE)),[3]Lég!$H$3:$J$30,3,FALSE))</f>
        <v>MONTCALM</v>
      </c>
      <c r="P42" s="175"/>
      <c r="Q42" s="175"/>
      <c r="R42" s="175"/>
      <c r="S42" s="175"/>
      <c r="T42" s="99"/>
      <c r="U42" s="117"/>
      <c r="V42" s="117"/>
      <c r="W42" s="179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9">
        <v>4</v>
      </c>
      <c r="B44" s="180"/>
      <c r="C44" s="3"/>
      <c r="D44" s="181" t="s">
        <v>195</v>
      </c>
      <c r="E44" s="118" t="str">
        <f>IF(A44="","",VLOOKUP(A44,$B$9:$J$13,4,FALSE))</f>
        <v>Benjamin Deschênes</v>
      </c>
      <c r="F44" s="118"/>
      <c r="G44" s="118"/>
      <c r="H44" s="118"/>
      <c r="I44" s="119"/>
      <c r="J44" s="71" t="str">
        <f>IF(OR(K44="",L44=""),"",IF(K44&gt;L44,"V",IF(K44=L44,"","P")))</f>
        <v>V</v>
      </c>
      <c r="K44" s="72">
        <v>21</v>
      </c>
      <c r="L44" s="72">
        <v>19</v>
      </c>
      <c r="M44" s="71" t="str">
        <f>IF(OR(K44="",L44=""),"",IF(L44&gt;K44,"V",IF(K44=L44,"","P")))</f>
        <v>P</v>
      </c>
      <c r="N44" s="184" t="s">
        <v>196</v>
      </c>
      <c r="O44" s="118" t="str">
        <f>IF(W44="","",VLOOKUP(W44,$B$9:$J$13,4,FALSE))</f>
        <v>Adam Demirtas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79">
        <v>2</v>
      </c>
      <c r="AG44" s="81"/>
    </row>
    <row r="45" spans="1:33" s="82" customFormat="1" ht="15.75" x14ac:dyDescent="0.2">
      <c r="A45" s="179"/>
      <c r="B45" s="180"/>
      <c r="C45" s="3"/>
      <c r="D45" s="182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22</v>
      </c>
      <c r="L45" s="72">
        <v>20</v>
      </c>
      <c r="M45" s="71" t="str">
        <f>IF(OR(K45="",L45=""),"",IF(L45&gt;K45,"V",IF(K45=L45,"","P")))</f>
        <v>P</v>
      </c>
      <c r="N45" s="185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9"/>
      <c r="AG45" s="81"/>
    </row>
    <row r="46" spans="1:33" s="82" customFormat="1" ht="15.75" x14ac:dyDescent="0.2">
      <c r="A46" s="179"/>
      <c r="B46" s="180"/>
      <c r="C46" s="3"/>
      <c r="D46" s="183"/>
      <c r="E46" s="175" t="str">
        <f>IF(A44="","",VLOOKUP((VLOOKUP(A44,$B$9:$D$12,3,FALSE)),[3]Lég!$H$3:$J$30,3,FALSE))</f>
        <v>MONTCALM</v>
      </c>
      <c r="F46" s="175"/>
      <c r="G46" s="175"/>
      <c r="H46" s="175"/>
      <c r="I46" s="175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86"/>
      <c r="O46" s="175" t="str">
        <f>IF(W44="","",VLOOKUP((VLOOKUP(W44,$B$9:$D$13,3,FALSE)),[3]Lég!$H$3:$J$30,3,FALSE))</f>
        <v>DU TRIOLET</v>
      </c>
      <c r="P46" s="175"/>
      <c r="Q46" s="175"/>
      <c r="R46" s="175"/>
      <c r="S46" s="175"/>
      <c r="T46" s="99"/>
      <c r="U46" s="117"/>
      <c r="V46" s="117"/>
      <c r="W46" s="179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7" priority="23">
      <formula>B2=VLOOKUP("X2",$A$9:$J$13,5,FALSE)</formula>
    </cfRule>
    <cfRule type="expression" dxfId="46" priority="24">
      <formula>B2=VLOOKUP("X1",$A$9:$J$12,5,FALSE)</formula>
    </cfRule>
  </conditionalFormatting>
  <conditionalFormatting sqref="B8:Q8">
    <cfRule type="expression" dxfId="45" priority="11">
      <formula>B8=VLOOKUP("X1",$A$9:$J$13,5,FALSE)</formula>
    </cfRule>
  </conditionalFormatting>
  <conditionalFormatting sqref="B9:Q13">
    <cfRule type="expression" dxfId="44" priority="2">
      <formula>B9=VLOOKUP("X4",$A$9:$J$13,5,FALSE)</formula>
    </cfRule>
    <cfRule type="expression" dxfId="43" priority="3">
      <formula>B9=VLOOKUP("X3",$A$9:$J$13,5,FALSE)</formula>
    </cfRule>
    <cfRule type="expression" dxfId="42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1" priority="20">
      <formula>B1=VLOOKUP("X2",$A$9:$J$13,5,FALSE)</formula>
    </cfRule>
    <cfRule type="expression" dxfId="40" priority="21">
      <formula>B1=VLOOKUP("X3",$A$9:$J$13,5,FALSE)</formula>
    </cfRule>
    <cfRule type="expression" dxfId="39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8" priority="19">
      <formula>B1=VLOOKUP("X1",$A$9:$J$13,5,FALSE)</formula>
    </cfRule>
  </conditionalFormatting>
  <conditionalFormatting sqref="B4:S7">
    <cfRule type="expression" dxfId="37" priority="6">
      <formula>B4=VLOOKUP("X1",$A$9:$J$13,5,FALSE)</formula>
    </cfRule>
    <cfRule type="expression" dxfId="36" priority="7">
      <formula>B4=VLOOKUP("X2",$A$9:$J$13,5,FALSE)</formula>
    </cfRule>
    <cfRule type="expression" dxfId="35" priority="8">
      <formula>B4=VLOOKUP("X3",$A$9:$J$13,5,FALSE)</formula>
    </cfRule>
    <cfRule type="expression" dxfId="34" priority="9">
      <formula>B4=VLOOKUP("X4",$A$9:$J$13,5,FALSE)</formula>
    </cfRule>
  </conditionalFormatting>
  <conditionalFormatting sqref="C2:S3">
    <cfRule type="expression" dxfId="33" priority="13">
      <formula>C2=VLOOKUP("X4",$A$9:$J$13,5,FALSE)</formula>
    </cfRule>
    <cfRule type="expression" dxfId="32" priority="14">
      <formula>C2=VLOOKUP("X3",$A$9:$J$13,5,FALSE)</formula>
    </cfRule>
    <cfRule type="expression" dxfId="31" priority="15">
      <formula>C2=VLOOKUP("X2",$A$9:$J$13,5,FALSE)</formula>
    </cfRule>
  </conditionalFormatting>
  <conditionalFormatting sqref="D2:I3">
    <cfRule type="expression" dxfId="30" priority="12">
      <formula>D2=VLOOKUP("X5",$A$9:$J$13,5,FALSE)</formula>
    </cfRule>
    <cfRule type="expression" dxfId="29" priority="16">
      <formula>D2=VLOOKUP("X1",$A$9:$J$12,5,FALSE)</formula>
    </cfRule>
  </conditionalFormatting>
  <conditionalFormatting sqref="D9:J12">
    <cfRule type="expression" dxfId="28" priority="1">
      <formula>D9=VLOOKUP("X5",$A$9:$J$13,5,FALSE)</formula>
    </cfRule>
    <cfRule type="expression" dxfId="27" priority="5">
      <formula>D9=VLOOKUP("X1",$A$9:$J$12,5,FALSE)</formula>
    </cfRule>
  </conditionalFormatting>
  <conditionalFormatting sqref="E8:Q8">
    <cfRule type="expression" dxfId="26" priority="10">
      <formula>E8=VLOOKUP("X2",$A$9:$J$13,5,FALSE)</formula>
    </cfRule>
  </conditionalFormatting>
  <conditionalFormatting sqref="L9:Q10">
    <cfRule type="expression" dxfId="25" priority="17">
      <formula>L9=VLOOKUP("X5",$A$9:$J$13,5,FALSE)</formula>
    </cfRule>
    <cfRule type="expression" dxfId="24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C6718-B76E-408E-AB3D-CA83F64C5D01}">
  <sheetPr>
    <pageSetUpPr fitToPage="1"/>
  </sheetPr>
  <dimension ref="A1:AG56"/>
  <sheetViews>
    <sheetView zoomScaleNormal="100" workbookViewId="0">
      <selection activeCell="L45" sqref="L4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3">
        <v>2</v>
      </c>
      <c r="B2" s="164" t="str">
        <f>IF(ISNA(VLOOKUP("X",[3]Lég!$G:$H,2,FALSE)),"",VLOOKUP("X",[3]Lég!$G:$H,2,FALSE))</f>
        <v/>
      </c>
      <c r="C2" s="46"/>
      <c r="D2" s="142" t="s">
        <v>182</v>
      </c>
      <c r="E2" s="143"/>
      <c r="F2" s="143"/>
      <c r="G2" s="143"/>
      <c r="H2" s="143"/>
      <c r="I2" s="144"/>
      <c r="J2" s="47"/>
      <c r="K2" s="142" t="s">
        <v>176</v>
      </c>
      <c r="L2" s="143"/>
      <c r="M2" s="144"/>
      <c r="N2" s="2"/>
      <c r="O2" s="165" t="s">
        <v>128</v>
      </c>
      <c r="P2" s="166"/>
      <c r="Q2" s="166"/>
      <c r="R2" s="166"/>
      <c r="S2" s="16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3"/>
      <c r="B3" s="164"/>
      <c r="C3" s="46"/>
      <c r="D3" s="145"/>
      <c r="E3" s="146"/>
      <c r="F3" s="146"/>
      <c r="G3" s="146"/>
      <c r="H3" s="146"/>
      <c r="I3" s="147"/>
      <c r="J3" s="47"/>
      <c r="K3" s="145"/>
      <c r="L3" s="146"/>
      <c r="M3" s="147"/>
      <c r="N3" s="2"/>
      <c r="O3" s="168" t="s">
        <v>129</v>
      </c>
      <c r="P3" s="169"/>
      <c r="Q3" s="169"/>
      <c r="R3" s="169"/>
      <c r="S3" s="17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8"/>
      <c r="P4" s="169"/>
      <c r="Q4" s="169"/>
      <c r="R4" s="169"/>
      <c r="S4" s="17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2" t="s">
        <v>184</v>
      </c>
      <c r="C5" s="143"/>
      <c r="D5" s="143"/>
      <c r="E5" s="143"/>
      <c r="F5" s="144"/>
      <c r="G5" s="49"/>
      <c r="H5" s="142"/>
      <c r="I5" s="144"/>
      <c r="J5" s="50"/>
      <c r="K5" s="148" t="s">
        <v>189</v>
      </c>
      <c r="L5" s="149"/>
      <c r="M5" s="149"/>
      <c r="N5" s="150"/>
      <c r="O5" s="154" t="s">
        <v>145</v>
      </c>
      <c r="P5" s="155"/>
      <c r="Q5" s="155"/>
      <c r="R5" s="155"/>
      <c r="S5" s="15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5"/>
      <c r="C6" s="146"/>
      <c r="D6" s="146"/>
      <c r="E6" s="146"/>
      <c r="F6" s="147"/>
      <c r="G6" s="51"/>
      <c r="H6" s="145"/>
      <c r="I6" s="147"/>
      <c r="J6" s="50"/>
      <c r="K6" s="151"/>
      <c r="L6" s="152"/>
      <c r="M6" s="152"/>
      <c r="N6" s="153"/>
      <c r="O6" s="157" t="s">
        <v>130</v>
      </c>
      <c r="P6" s="158"/>
      <c r="Q6" s="158"/>
      <c r="R6" s="158"/>
      <c r="S6" s="15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60" t="s">
        <v>199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118</v>
      </c>
      <c r="E9" s="136" t="s">
        <v>167</v>
      </c>
      <c r="F9" s="136"/>
      <c r="G9" s="136"/>
      <c r="H9" s="136"/>
      <c r="I9" s="136"/>
      <c r="J9" s="136"/>
      <c r="K9" s="61"/>
      <c r="L9" s="136"/>
      <c r="M9" s="136"/>
      <c r="N9" s="136"/>
      <c r="O9" s="136"/>
      <c r="P9" s="136"/>
      <c r="Q9" s="141"/>
      <c r="R9" s="62">
        <v>22</v>
      </c>
      <c r="S9" s="63">
        <f>IF(R9="","",RANK(R9,$R$9:$R$12,0))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74</v>
      </c>
      <c r="E10" s="137" t="s">
        <v>177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23</v>
      </c>
      <c r="S10" s="63">
        <f t="shared" ref="S10:S12" si="0">IF(R10="","",RANK(R10,$R$9:$R$12,0))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37" t="s">
        <v>179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21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81</v>
      </c>
      <c r="E12" s="139" t="s">
        <v>198</v>
      </c>
      <c r="F12" s="139"/>
      <c r="G12" s="139"/>
      <c r="H12" s="139"/>
      <c r="I12" s="139"/>
      <c r="J12" s="139"/>
      <c r="K12" s="67"/>
      <c r="L12" s="139"/>
      <c r="M12" s="139"/>
      <c r="N12" s="139"/>
      <c r="O12" s="139"/>
      <c r="P12" s="139"/>
      <c r="Q12" s="140"/>
      <c r="R12" s="68">
        <v>24</v>
      </c>
      <c r="S12" s="69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2"/>
      <c r="C14" s="132"/>
      <c r="D14" s="87"/>
      <c r="E14" s="133"/>
      <c r="F14" s="133"/>
      <c r="G14" s="133"/>
      <c r="H14" s="133"/>
      <c r="I14" s="133"/>
      <c r="J14" s="133"/>
      <c r="K14" s="134" t="s">
        <v>133</v>
      </c>
      <c r="L14" s="134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0"/>
      <c r="C15" s="3"/>
      <c r="D15" s="135">
        <v>1</v>
      </c>
      <c r="E15" s="118" t="str">
        <f>VLOOKUP(D15,$B$9:$J$13,4,FALSE)</f>
        <v>Arthur Aiello</v>
      </c>
      <c r="F15" s="118"/>
      <c r="G15" s="118"/>
      <c r="H15" s="118"/>
      <c r="I15" s="119"/>
      <c r="J15" s="71" t="str">
        <f>IF(OR(K15="",L15=""),"",IF(K15&gt;L15,"V",IF(K15=L15,"","P")))</f>
        <v>P</v>
      </c>
      <c r="K15" s="72">
        <v>9</v>
      </c>
      <c r="L15" s="72">
        <v>21</v>
      </c>
      <c r="M15" s="71" t="str">
        <f>IF(OR(K15="",L15=""),"",IF(L15&gt;K15,"V",IF(K15=L15,"","P")))</f>
        <v>V</v>
      </c>
      <c r="N15" s="127">
        <v>4</v>
      </c>
      <c r="O15" s="118" t="str">
        <f>VLOOKUP(N15,$B$9:$J$13,4,FALSE)</f>
        <v>Maël Tremblay Benoit</v>
      </c>
      <c r="P15" s="118"/>
      <c r="Q15" s="118"/>
      <c r="R15" s="118"/>
      <c r="S15" s="119"/>
      <c r="U15" s="117">
        <f>IF(OR(K15="",L15=""),"",(COUNTIF(J15:J17,"V")*3)+(COUNTIF(J15:J17,"P")*1)+(COUNTIF(J15:J17,"VS")*1))</f>
        <v>2</v>
      </c>
      <c r="V15" s="117">
        <f>IF(OR(K15="",L15=""),"",(COUNTIF(M15:M17,"V")*3)+(COUNTIF(M15:M17,"P")*1)+(COUNTIF(M15:M17,"VS")*1))</f>
        <v>6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0"/>
      <c r="C16" s="3"/>
      <c r="D16" s="135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P</v>
      </c>
      <c r="K16" s="72">
        <v>2</v>
      </c>
      <c r="L16" s="72">
        <v>21</v>
      </c>
      <c r="M16" s="71" t="str">
        <f>IF(OR(K16="",L16=""),"",IF(L16&gt;K16,"V",IF(K16=L16,"","P")))</f>
        <v>V</v>
      </c>
      <c r="N16" s="128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0"/>
      <c r="C17" s="3"/>
      <c r="D17" s="135"/>
      <c r="E17" s="175" t="str">
        <f>IF(VLOOKUP(D15,$B$9:$D$12,3,FALSE)="","",VLOOKUP((VLOOKUP(D15,$B$9:$D$12,3,FALSE)),[3]Lég!$H$3:$J$30,3,FALSE))</f>
        <v>MONTCALM</v>
      </c>
      <c r="F17" s="175"/>
      <c r="G17" s="175"/>
      <c r="H17" s="175"/>
      <c r="I17" s="175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9"/>
      <c r="O17" s="175" t="str">
        <f>IF(VLOOKUP(N15,$B$9:$D$12,3,FALSE)="","",VLOOKUP((VLOOKUP(N15,$B$9:$D$12,3,FALSE)),[3]Lég!$H$3:$J$30,3,FALSE))</f>
        <v>LE SALÉSIEN</v>
      </c>
      <c r="P17" s="175"/>
      <c r="Q17" s="175"/>
      <c r="R17" s="175"/>
      <c r="S17" s="175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0"/>
      <c r="C19" s="3"/>
      <c r="D19" s="124">
        <v>2</v>
      </c>
      <c r="E19" s="118" t="str">
        <f>VLOOKUP(D19,$B$9:$J$13,4,FALSE)</f>
        <v>Flavio Matias Lamontagne-V.</v>
      </c>
      <c r="F19" s="118"/>
      <c r="G19" s="118"/>
      <c r="H19" s="118"/>
      <c r="I19" s="119"/>
      <c r="J19" s="71" t="str">
        <f>IF(OR(K19="",L19=""),"",IF(K19&gt;L19,"V",IF(K19=L19,"","P")))</f>
        <v>V</v>
      </c>
      <c r="K19" s="72">
        <v>21</v>
      </c>
      <c r="L19" s="72">
        <v>6</v>
      </c>
      <c r="M19" s="71" t="str">
        <f>IF(OR(K19="",L19=""),"",IF(L19&gt;K19,"V",IF(K19=L19,"","P")))</f>
        <v>P</v>
      </c>
      <c r="N19" s="127">
        <v>3</v>
      </c>
      <c r="O19" s="118" t="str">
        <f>VLOOKUP(N19,$B$9:$J$13,4,FALSE)</f>
        <v>Mathéo Carrière</v>
      </c>
      <c r="P19" s="118"/>
      <c r="Q19" s="118"/>
      <c r="R19" s="118"/>
      <c r="S19" s="119"/>
      <c r="U19" s="117">
        <f>IF(OR(K19="",L19=""),"",(COUNTIF(J19:J21,"V")*3)+(COUNTIF(J19:J21,"P")*1)+(COUNTIF(J19:J21,"VS")*1))</f>
        <v>6</v>
      </c>
      <c r="V19" s="117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0"/>
      <c r="C20" s="3"/>
      <c r="D20" s="125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V</v>
      </c>
      <c r="K20" s="72">
        <v>21</v>
      </c>
      <c r="L20" s="72">
        <v>11</v>
      </c>
      <c r="M20" s="71" t="str">
        <f>IF(OR(K20="",L20=""),"",IF(L20&gt;K20,"V",IF(K20=L20,"","P")))</f>
        <v>P</v>
      </c>
      <c r="N20" s="128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0"/>
      <c r="C21" s="3"/>
      <c r="D21" s="126"/>
      <c r="E21" s="175" t="str">
        <f>IF(VLOOKUP(D19,$B$9:$D$12,3,FALSE)="","",VLOOKUP((VLOOKUP(D19,$B$9:$D$12,3,FALSE)),[3]Lég!$H$3:$J$30,3,FALSE))</f>
        <v>LA MONTÉE</v>
      </c>
      <c r="F21" s="175"/>
      <c r="G21" s="175"/>
      <c r="H21" s="175"/>
      <c r="I21" s="175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9"/>
      <c r="O21" s="175" t="str">
        <f>IF(VLOOKUP(N19,$B$9:$D$12,3,FALSE)="","",VLOOKUP((VLOOKUP(N19,$B$9:$D$12,3,FALSE)),[3]Lég!$H$3:$J$30,3,FALSE))</f>
        <v>MONTCALM</v>
      </c>
      <c r="P21" s="175"/>
      <c r="Q21" s="175"/>
      <c r="R21" s="175"/>
      <c r="S21" s="175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3"/>
      <c r="C23" s="3"/>
      <c r="D23" s="124">
        <v>1</v>
      </c>
      <c r="E23" s="118" t="str">
        <f>VLOOKUP(D23,$B$9:$J$13,4,FALSE)</f>
        <v>Arthur Aiello</v>
      </c>
      <c r="F23" s="118"/>
      <c r="G23" s="118"/>
      <c r="H23" s="118"/>
      <c r="I23" s="119"/>
      <c r="J23" s="71" t="str">
        <f>IF(OR(K23="",L23=""),"",IF(K23&gt;L23,"V",IF(K23=L23,"","P")))</f>
        <v>P</v>
      </c>
      <c r="K23" s="72">
        <v>3</v>
      </c>
      <c r="L23" s="72">
        <v>21</v>
      </c>
      <c r="M23" s="71" t="str">
        <f>IF(OR(K23="",L23=""),"",IF(L23&gt;K23,"V",IF(K23=L23,"","P")))</f>
        <v>V</v>
      </c>
      <c r="N23" s="127">
        <v>2</v>
      </c>
      <c r="O23" s="118" t="str">
        <f>VLOOKUP(N23,$B$9:$J$13,4,FALSE)</f>
        <v>Flavio Matias Lamontagne-V.</v>
      </c>
      <c r="P23" s="118"/>
      <c r="Q23" s="118"/>
      <c r="R23" s="118"/>
      <c r="S23" s="119"/>
      <c r="U23" s="117">
        <f>IF(OR(K23="",L23=""),"",(COUNTIF(J23:J25,"V")*3)+(COUNTIF(J23:J25,"P")*1)+(COUNTIF(J23:J25,"VS")*1))</f>
        <v>2</v>
      </c>
      <c r="V23" s="117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3"/>
      <c r="C24" s="3"/>
      <c r="D24" s="125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P</v>
      </c>
      <c r="K24" s="72">
        <v>7</v>
      </c>
      <c r="L24" s="72">
        <v>21</v>
      </c>
      <c r="M24" s="71" t="str">
        <f>IF(OR(K24="",L24=""),"",IF(L24&gt;K24,"V",IF(K24=L24,"","P")))</f>
        <v>V</v>
      </c>
      <c r="N24" s="128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3"/>
      <c r="C25" s="3"/>
      <c r="D25" s="126"/>
      <c r="E25" s="175" t="str">
        <f>IF(VLOOKUP(D23,$B$9:$D$12,3,FALSE)="","",VLOOKUP((VLOOKUP(D23,$B$9:$D$12,3,FALSE)),[3]Lég!$H$3:$J$30,3,FALSE))</f>
        <v>MONTCALM</v>
      </c>
      <c r="F25" s="175"/>
      <c r="G25" s="175"/>
      <c r="H25" s="175"/>
      <c r="I25" s="175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9"/>
      <c r="O25" s="175" t="str">
        <f>IF(VLOOKUP(N23,$B$9:$D$12,3,FALSE)="","",VLOOKUP((VLOOKUP(N23,$B$9:$D$12,3,FALSE)),[3]Lég!$H$3:$J$30,3,FALSE))</f>
        <v>LA MONTÉE</v>
      </c>
      <c r="P25" s="175"/>
      <c r="Q25" s="175"/>
      <c r="R25" s="175"/>
      <c r="S25" s="175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3"/>
      <c r="C27" s="3"/>
      <c r="D27" s="124">
        <v>3</v>
      </c>
      <c r="E27" s="118" t="str">
        <f>VLOOKUP(D27,$B$9:$J$13,4,FALSE)</f>
        <v>Mathéo Carrière</v>
      </c>
      <c r="F27" s="118"/>
      <c r="G27" s="118"/>
      <c r="H27" s="118"/>
      <c r="I27" s="119"/>
      <c r="J27" s="71" t="str">
        <f>IF(OR(K27="",L27=""),"",IF(K27&gt;L27,"V",IF(K27=L27,"","P")))</f>
        <v>P</v>
      </c>
      <c r="K27" s="72">
        <v>4</v>
      </c>
      <c r="L27" s="72">
        <v>21</v>
      </c>
      <c r="M27" s="71" t="str">
        <f>IF(OR(K27="",L27=""),"",IF(L27&gt;K27,"V",IF(K27=L27,"","P")))</f>
        <v>V</v>
      </c>
      <c r="N27" s="127">
        <v>4</v>
      </c>
      <c r="O27" s="118" t="str">
        <f>VLOOKUP(N27,$B$9:$J$13,4,FALSE)</f>
        <v>Maël Tremblay Benoit</v>
      </c>
      <c r="P27" s="118"/>
      <c r="Q27" s="118"/>
      <c r="R27" s="118"/>
      <c r="S27" s="119"/>
      <c r="U27" s="117">
        <f>IF(OR(K27="",L27=""),"",(COUNTIF(J27:J29,"V")*3)+(COUNTIF(J27:J29,"P")*1)+(COUNTIF(J27:J29,"VS")*1))</f>
        <v>2</v>
      </c>
      <c r="V27" s="117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3"/>
      <c r="C28" s="3"/>
      <c r="D28" s="125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P</v>
      </c>
      <c r="K28" s="72">
        <v>3</v>
      </c>
      <c r="L28" s="72">
        <v>21</v>
      </c>
      <c r="M28" s="71" t="str">
        <f>IF(OR(K28="",L28=""),"",IF(L28&gt;K28,"V",IF(K28=L28,"","P")))</f>
        <v>V</v>
      </c>
      <c r="N28" s="128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3"/>
      <c r="C29" s="3"/>
      <c r="D29" s="126"/>
      <c r="E29" s="175" t="str">
        <f>IF(VLOOKUP(D27,$B$9:$D$12,3,FALSE)="","",VLOOKUP((VLOOKUP(D27,$B$9:$D$12,3,FALSE)),[3]Lég!$H$3:$J$30,3,FALSE))</f>
        <v>MONTCALM</v>
      </c>
      <c r="F29" s="175"/>
      <c r="G29" s="175"/>
      <c r="H29" s="175"/>
      <c r="I29" s="175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9"/>
      <c r="O29" s="175" t="str">
        <f>IF(VLOOKUP(N27,$B$9:$D$12,3,FALSE)="","",VLOOKUP((VLOOKUP(N27,$B$9:$D$12,3,FALSE)),[3]Lég!$H$3:$J$30,3,FALSE))</f>
        <v>LE SALÉSIEN</v>
      </c>
      <c r="P29" s="175"/>
      <c r="Q29" s="175"/>
      <c r="R29" s="175"/>
      <c r="S29" s="175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3"/>
      <c r="C31" s="3"/>
      <c r="D31" s="124">
        <v>2</v>
      </c>
      <c r="E31" s="118" t="str">
        <f>VLOOKUP(D31,$B$9:$J$13,4,FALSE)</f>
        <v>Flavio Matias Lamontagne-V.</v>
      </c>
      <c r="F31" s="118"/>
      <c r="G31" s="118"/>
      <c r="H31" s="118"/>
      <c r="I31" s="119"/>
      <c r="J31" s="71" t="str">
        <f>IF(OR(K31="",L31=""),"",IF(K31&gt;L31,"V",IF(K31=L31,"","P")))</f>
        <v>P</v>
      </c>
      <c r="K31" s="72">
        <v>9</v>
      </c>
      <c r="L31" s="72">
        <v>21</v>
      </c>
      <c r="M31" s="71" t="str">
        <f>IF(OR(K31="",L31=""),"",IF(L31&gt;K31,"V",IF(K31=L31,"","P")))</f>
        <v>V</v>
      </c>
      <c r="N31" s="127">
        <v>4</v>
      </c>
      <c r="O31" s="118" t="str">
        <f>VLOOKUP(N31,$B$9:$J$13,4,FALSE)</f>
        <v>Maël Tremblay Benoit</v>
      </c>
      <c r="P31" s="118"/>
      <c r="Q31" s="118"/>
      <c r="R31" s="118"/>
      <c r="S31" s="119"/>
      <c r="U31" s="117">
        <f>IF(OR(K31="",L31=""),"",(COUNTIF(J31:J33,"V")*3)+(COUNTIF(J31:J33,"P")*1)+(COUNTIF(J31:J33,"VS")*1))</f>
        <v>2</v>
      </c>
      <c r="V31" s="117">
        <f>IF(OR(K31="",L31=""),"",(COUNTIF(M31:M33,"V")*3)+(COUNTIF(M31:M33,"P")*1)+(COUNTIF(M31:M33,"VS")*1))</f>
        <v>6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3"/>
      <c r="C32" s="3"/>
      <c r="D32" s="125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P</v>
      </c>
      <c r="K32" s="72">
        <v>14</v>
      </c>
      <c r="L32" s="72">
        <v>21</v>
      </c>
      <c r="M32" s="71" t="str">
        <f>IF(OR(K32="",L32=""),"",IF(L32&gt;K32,"V",IF(K32=L32,"","P")))</f>
        <v>V</v>
      </c>
      <c r="N32" s="128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3"/>
      <c r="C33" s="3"/>
      <c r="D33" s="126"/>
      <c r="E33" s="175" t="str">
        <f>IF(VLOOKUP(D31,$B$9:$D$12,3,FALSE)="","",VLOOKUP((VLOOKUP(D31,$B$9:$D$12,3,FALSE)),[3]Lég!$H$3:$J$30,3,FALSE))</f>
        <v>LA MONTÉE</v>
      </c>
      <c r="F33" s="175"/>
      <c r="G33" s="175"/>
      <c r="H33" s="175"/>
      <c r="I33" s="175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9"/>
      <c r="O33" s="175" t="str">
        <f>IF(VLOOKUP(N31,$B$9:$D$12,3,FALSE)="","",VLOOKUP((VLOOKUP(N31,$B$9:$D$12,3,FALSE)),[3]Lég!$H$3:$J$30,3,FALSE))</f>
        <v>LE SALÉSIEN</v>
      </c>
      <c r="P33" s="175"/>
      <c r="Q33" s="175"/>
      <c r="R33" s="175"/>
      <c r="S33" s="175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3"/>
      <c r="C35" s="3"/>
      <c r="D35" s="124">
        <v>1</v>
      </c>
      <c r="E35" s="118" t="str">
        <f>VLOOKUP(D35,$B$9:$J$13,4,FALSE)</f>
        <v>Arthur Aiello</v>
      </c>
      <c r="F35" s="118"/>
      <c r="G35" s="118"/>
      <c r="H35" s="118"/>
      <c r="I35" s="119"/>
      <c r="J35" s="71" t="str">
        <f>IF(OR(K35="",L35=""),"",IF(K35&gt;L35,"V",IF(K35=L35,"","P")))</f>
        <v>V</v>
      </c>
      <c r="K35" s="72">
        <v>22</v>
      </c>
      <c r="L35" s="72">
        <v>20</v>
      </c>
      <c r="M35" s="71" t="str">
        <f>IF(OR(K35="",L35=""),"",IF(L35&gt;K35,"V",IF(K35=L35,"","P")))</f>
        <v>P</v>
      </c>
      <c r="N35" s="127">
        <v>3</v>
      </c>
      <c r="O35" s="118" t="str">
        <f>VLOOKUP(N35,$B$9:$J$13,4,FALSE)</f>
        <v>Mathéo Carrière</v>
      </c>
      <c r="P35" s="118"/>
      <c r="Q35" s="118"/>
      <c r="R35" s="118"/>
      <c r="S35" s="119"/>
      <c r="U35" s="117">
        <f>IF(OR(K35="",L35=""),"",(COUNTIF(J35:J37,"V")*3)+(COUNTIF(J35:J37,"P")*1)+(COUNTIF(J35:J37,"VS")*1))</f>
        <v>4</v>
      </c>
      <c r="V35" s="117">
        <f>IF(OR(K35="",L35=""),"",(COUNTIF(M35:M37,"V")*3)+(COUNTIF(M35:M37,"P")*1)+(COUNTIF(M35:M37,"VS")*1))</f>
        <v>5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3"/>
      <c r="C36" s="3"/>
      <c r="D36" s="125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P</v>
      </c>
      <c r="K36" s="72">
        <v>17</v>
      </c>
      <c r="L36" s="72">
        <v>21</v>
      </c>
      <c r="M36" s="71" t="str">
        <f>IF(OR(K36="",L36=""),"",IF(L36&gt;K36,"V",IF(K36=L36,"","P")))</f>
        <v>V</v>
      </c>
      <c r="N36" s="128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3"/>
      <c r="C37" s="3"/>
      <c r="D37" s="126"/>
      <c r="E37" s="175" t="str">
        <f>IF(VLOOKUP(D35,$B$9:$D$12,3,FALSE)="","",VLOOKUP((VLOOKUP(D35,$B$9:$D$12,3,FALSE)),[3]Lég!$H$3:$J$30,3,FALSE))</f>
        <v>MONTCALM</v>
      </c>
      <c r="F37" s="175"/>
      <c r="G37" s="175"/>
      <c r="H37" s="175"/>
      <c r="I37" s="175"/>
      <c r="J37" s="71" t="str">
        <f>IF(OR(K37="",L37=""),"",IF(K37&gt;L37,"VS","PS"))</f>
        <v>PS</v>
      </c>
      <c r="K37" s="72">
        <v>12</v>
      </c>
      <c r="L37" s="72">
        <v>14</v>
      </c>
      <c r="M37" s="71" t="str">
        <f>IF(OR(K37="",L37=""),"",IF(L37&gt;K37,"VS","PS"))</f>
        <v>VS</v>
      </c>
      <c r="N37" s="129"/>
      <c r="O37" s="175" t="str">
        <f>IF(VLOOKUP(N35,$B$9:$D$12,3,FALSE)="","",VLOOKUP((VLOOKUP(N35,$B$9:$D$12,3,FALSE)),[3]Lég!$H$3:$J$30,3,FALSE))</f>
        <v>MONTCALM</v>
      </c>
      <c r="P37" s="175"/>
      <c r="Q37" s="175"/>
      <c r="R37" s="175"/>
      <c r="S37" s="175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9">
        <v>3</v>
      </c>
      <c r="B40" s="180"/>
      <c r="C40" s="3"/>
      <c r="D40" s="181" t="s">
        <v>193</v>
      </c>
      <c r="E40" s="118" t="str">
        <f>IF(A40="","",VLOOKUP(A40,$B$9:$J$13,4,FALSE))</f>
        <v>Mathéo Carrière</v>
      </c>
      <c r="F40" s="118"/>
      <c r="G40" s="118"/>
      <c r="H40" s="118"/>
      <c r="I40" s="119"/>
      <c r="J40" s="71" t="str">
        <f>IF(OR(K40="",L40=""),"",IF(K40&gt;L40,"V",IF(K40=L40,"","P")))</f>
        <v>P</v>
      </c>
      <c r="K40" s="72">
        <v>15</v>
      </c>
      <c r="L40" s="72">
        <v>21</v>
      </c>
      <c r="M40" s="71" t="str">
        <f>IF(OR(K40="",L40=""),"",IF(L40&gt;K40,"V",IF(K40=L40,"","P")))</f>
        <v>V</v>
      </c>
      <c r="N40" s="184" t="s">
        <v>194</v>
      </c>
      <c r="O40" s="118" t="str">
        <f>IF(W40="","",VLOOKUP(W40,$B$9:$J$13,4,FALSE))</f>
        <v>Arthur Aiello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2</v>
      </c>
      <c r="V40" s="117">
        <f>IF(OR(K40="",L40=""),"",(COUNTIF(M40:M42,"V")*3)+(COUNTIF(M40:M42,"P")*1)+(COUNTIF(M40:M42,"VS")*1))</f>
        <v>6</v>
      </c>
      <c r="W40" s="179">
        <v>1</v>
      </c>
      <c r="AG40" s="81"/>
    </row>
    <row r="41" spans="1:33" s="82" customFormat="1" ht="15.75" x14ac:dyDescent="0.2">
      <c r="A41" s="179"/>
      <c r="B41" s="180"/>
      <c r="C41" s="3"/>
      <c r="D41" s="182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P</v>
      </c>
      <c r="K41" s="72">
        <v>16</v>
      </c>
      <c r="L41" s="72">
        <v>21</v>
      </c>
      <c r="M41" s="71" t="str">
        <f>IF(OR(K41="",L41=""),"",IF(L41&gt;K41,"V",IF(K41=L41,"","P")))</f>
        <v>V</v>
      </c>
      <c r="N41" s="185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9"/>
      <c r="AG41" s="81"/>
    </row>
    <row r="42" spans="1:33" s="82" customFormat="1" ht="15.75" x14ac:dyDescent="0.2">
      <c r="A42" s="179"/>
      <c r="B42" s="180"/>
      <c r="C42" s="3"/>
      <c r="D42" s="183"/>
      <c r="E42" s="175" t="str">
        <f>IF(A40="","",VLOOKUP((VLOOKUP(A40,$B$9:$D$12,3,FALSE)),[3]Lég!$H$3:$J$30,3,FALSE))</f>
        <v>MONTCALM</v>
      </c>
      <c r="F42" s="175"/>
      <c r="G42" s="175"/>
      <c r="H42" s="175"/>
      <c r="I42" s="175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86"/>
      <c r="O42" s="175" t="str">
        <f>IF(W40="","",VLOOKUP((VLOOKUP(W40,$B$9:$D$12,3,FALSE)),[3]Lég!$H$3:$J$30,3,FALSE))</f>
        <v>MONTCALM</v>
      </c>
      <c r="P42" s="175"/>
      <c r="Q42" s="175"/>
      <c r="R42" s="175"/>
      <c r="S42" s="175"/>
      <c r="T42" s="99"/>
      <c r="U42" s="117"/>
      <c r="V42" s="117"/>
      <c r="W42" s="179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9">
        <v>4</v>
      </c>
      <c r="B44" s="180"/>
      <c r="C44" s="3"/>
      <c r="D44" s="181" t="s">
        <v>195</v>
      </c>
      <c r="E44" s="118" t="str">
        <f>IF(A44="","",VLOOKUP(A44,$B$9:$J$13,4,FALSE))</f>
        <v>Maël Tremblay Benoit</v>
      </c>
      <c r="F44" s="118"/>
      <c r="G44" s="118"/>
      <c r="H44" s="118"/>
      <c r="I44" s="119"/>
      <c r="J44" s="71" t="str">
        <f>IF(OR(K44="",L44=""),"",IF(K44&gt;L44,"V",IF(K44=L44,"","P")))</f>
        <v>V</v>
      </c>
      <c r="K44" s="72">
        <v>21</v>
      </c>
      <c r="L44" s="72">
        <v>6</v>
      </c>
      <c r="M44" s="71" t="str">
        <f>IF(OR(K44="",L44=""),"",IF(L44&gt;K44,"V",IF(K44=L44,"","P")))</f>
        <v>P</v>
      </c>
      <c r="N44" s="184" t="s">
        <v>196</v>
      </c>
      <c r="O44" s="118" t="str">
        <f>IF(W44="","",VLOOKUP(W44,$B$9:$J$13,4,FALSE))</f>
        <v>Flavio Matias Lamontagne-V.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79">
        <v>2</v>
      </c>
      <c r="AG44" s="81"/>
    </row>
    <row r="45" spans="1:33" s="82" customFormat="1" ht="15.75" x14ac:dyDescent="0.2">
      <c r="A45" s="179"/>
      <c r="B45" s="180"/>
      <c r="C45" s="3"/>
      <c r="D45" s="182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15</v>
      </c>
      <c r="M45" s="71" t="str">
        <f>IF(OR(K45="",L45=""),"",IF(L45&gt;K45,"V",IF(K45=L45,"","P")))</f>
        <v>P</v>
      </c>
      <c r="N45" s="185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9"/>
      <c r="AG45" s="81"/>
    </row>
    <row r="46" spans="1:33" s="82" customFormat="1" ht="15.75" x14ac:dyDescent="0.2">
      <c r="A46" s="179"/>
      <c r="B46" s="180"/>
      <c r="C46" s="3"/>
      <c r="D46" s="183"/>
      <c r="E46" s="175" t="str">
        <f>IF(A44="","",VLOOKUP((VLOOKUP(A44,$B$9:$D$12,3,FALSE)),[3]Lég!$H$3:$J$30,3,FALSE))</f>
        <v>LE SALÉSIEN</v>
      </c>
      <c r="F46" s="175"/>
      <c r="G46" s="175"/>
      <c r="H46" s="175"/>
      <c r="I46" s="175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86"/>
      <c r="O46" s="175" t="str">
        <f>IF(W44="","",VLOOKUP((VLOOKUP(W44,$B$9:$D$13,3,FALSE)),[3]Lég!$H$3:$J$30,3,FALSE))</f>
        <v>LA MONTÉE</v>
      </c>
      <c r="P46" s="175"/>
      <c r="Q46" s="175"/>
      <c r="R46" s="175"/>
      <c r="S46" s="175"/>
      <c r="T46" s="99"/>
      <c r="U46" s="117"/>
      <c r="V46" s="117"/>
      <c r="W46" s="179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31</vt:i4>
      </vt:variant>
    </vt:vector>
  </HeadingPairs>
  <TitlesOfParts>
    <vt:vector size="39" baseType="lpstr">
      <vt:lpstr>Lég</vt:lpstr>
      <vt:lpstr>D3-1</vt:lpstr>
      <vt:lpstr>D3-2</vt:lpstr>
      <vt:lpstr>D3-3</vt:lpstr>
      <vt:lpstr>D4-1</vt:lpstr>
      <vt:lpstr>D4-2</vt:lpstr>
      <vt:lpstr>D4-3</vt:lpstr>
      <vt:lpstr>D4-4</vt:lpstr>
      <vt:lpstr>'D3-1'!CM</vt:lpstr>
      <vt:lpstr>'D3-2'!CM</vt:lpstr>
      <vt:lpstr>'D3-3'!CM</vt:lpstr>
      <vt:lpstr>'D4-1'!CM</vt:lpstr>
      <vt:lpstr>'D4-2'!CM</vt:lpstr>
      <vt:lpstr>'D4-3'!CM</vt:lpstr>
      <vt:lpstr>'D4-4'!CM</vt:lpstr>
      <vt:lpstr>'D3-1'!droite</vt:lpstr>
      <vt:lpstr>'D3-2'!droite</vt:lpstr>
      <vt:lpstr>'D3-3'!droite</vt:lpstr>
      <vt:lpstr>'D3-1'!gauche</vt:lpstr>
      <vt:lpstr>'D3-2'!gauche</vt:lpstr>
      <vt:lpstr>'D3-3'!gauche</vt:lpstr>
      <vt:lpstr>'D3-1'!titre</vt:lpstr>
      <vt:lpstr>'D3-2'!titre</vt:lpstr>
      <vt:lpstr>'D3-3'!titre</vt:lpstr>
      <vt:lpstr>'D3-1'!TOURNOI</vt:lpstr>
      <vt:lpstr>'D3-2'!TOURNOI</vt:lpstr>
      <vt:lpstr>'D3-3'!TOURNOI</vt:lpstr>
      <vt:lpstr>'D4-1'!TOURNOI</vt:lpstr>
      <vt:lpstr>'D4-2'!TOURNOI</vt:lpstr>
      <vt:lpstr>'D4-3'!TOURNOI</vt:lpstr>
      <vt:lpstr>'D4-4'!TOURNOI</vt:lpstr>
      <vt:lpstr>'D3-1'!Zone_d_impression</vt:lpstr>
      <vt:lpstr>'D3-2'!Zone_d_impression</vt:lpstr>
      <vt:lpstr>'D3-3'!Zone_d_impression</vt:lpstr>
      <vt:lpstr>'D4-1'!Zone_d_impression</vt:lpstr>
      <vt:lpstr>'D4-2'!Zone_d_impression</vt:lpstr>
      <vt:lpstr>'D4-3'!Zone_d_impression</vt:lpstr>
      <vt:lpstr>'D4-4'!Zone_d_impression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2025-03-15T22:42:55Z</cp:lastPrinted>
  <dcterms:created xsi:type="dcterms:W3CDTF">2021-11-11T02:01:12Z</dcterms:created>
  <dcterms:modified xsi:type="dcterms:W3CDTF">2025-03-17T14:43:02Z</dcterms:modified>
</cp:coreProperties>
</file>