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bloui\OneDrive - CSRS\Documents\1-Section Estrie\2024-25\"/>
    </mc:Choice>
  </mc:AlternateContent>
  <xr:revisionPtr revIDLastSave="0" documentId="13_ncr:1_{DB98D5A7-0C6C-4C00-BE46-B01AD139CD6F}" xr6:coauthVersionLast="47" xr6:coauthVersionMax="47" xr10:uidLastSave="{00000000-0000-0000-0000-000000000000}"/>
  <bookViews>
    <workbookView xWindow="-120" yWindow="-120" windowWidth="20730" windowHeight="11040" tabRatio="691" activeTab="1" xr2:uid="{00000000-000D-0000-FFFF-FFFF00000000}"/>
  </bookViews>
  <sheets>
    <sheet name="Lég" sheetId="5" r:id="rId1"/>
    <sheet name="CF3-1" sheetId="74" r:id="rId2"/>
    <sheet name="CF3-2" sheetId="69" r:id="rId3"/>
    <sheet name="CF4-1" sheetId="68" r:id="rId4"/>
    <sheet name="CF4-2" sheetId="78" r:id="rId5"/>
    <sheet name="CF4-3" sheetId="77" r:id="rId6"/>
  </sheets>
  <externalReferences>
    <externalReference r:id="rId7"/>
  </externalReferences>
  <definedNames>
    <definedName name="_xlnm._FilterDatabase" localSheetId="0" hidden="1">Lég!$G$2:$AJ$31</definedName>
    <definedName name="BF_1" localSheetId="1">#REF!</definedName>
    <definedName name="BF_1" localSheetId="2">#REF!</definedName>
    <definedName name="BF_1" localSheetId="3">#REF!</definedName>
    <definedName name="BF_1" localSheetId="4">#REF!</definedName>
    <definedName name="BF_1" localSheetId="5">#REF!</definedName>
    <definedName name="BF_1">#REF!</definedName>
    <definedName name="BF_2" localSheetId="1">#REF!</definedName>
    <definedName name="BF_2" localSheetId="2">#REF!</definedName>
    <definedName name="BF_2" localSheetId="3">#REF!</definedName>
    <definedName name="BF_2" localSheetId="4">#REF!</definedName>
    <definedName name="BF_2" localSheetId="5">#REF!</definedName>
    <definedName name="BF_2">#REF!</definedName>
    <definedName name="BM_1" localSheetId="1">#REF!</definedName>
    <definedName name="BM_1" localSheetId="2">#REF!</definedName>
    <definedName name="BM_1" localSheetId="3">#REF!</definedName>
    <definedName name="BM_1" localSheetId="4">#REF!</definedName>
    <definedName name="BM_1" localSheetId="5">#REF!</definedName>
    <definedName name="BM_1">#REF!</definedName>
    <definedName name="BM_2" localSheetId="1">#REF!</definedName>
    <definedName name="BM_2" localSheetId="4">#REF!</definedName>
    <definedName name="BM_2" localSheetId="5">#REF!</definedName>
    <definedName name="BM_2">#REF!</definedName>
    <definedName name="CF_1" localSheetId="1">#REF!</definedName>
    <definedName name="CF_1" localSheetId="4">#REF!</definedName>
    <definedName name="CF_1" localSheetId="5">#REF!</definedName>
    <definedName name="CF_1">#REF!</definedName>
    <definedName name="CF_2" localSheetId="1">#REF!</definedName>
    <definedName name="CF_2" localSheetId="4">#REF!</definedName>
    <definedName name="CF_2" localSheetId="5">#REF!</definedName>
    <definedName name="CF_2">#REF!</definedName>
    <definedName name="CM" localSheetId="1">'CF3-1'!$A$2</definedName>
    <definedName name="CM" localSheetId="2">'CF3-2'!$A$2</definedName>
    <definedName name="CM" localSheetId="3">'CF4-1'!$A$2</definedName>
    <definedName name="CM" localSheetId="4">'CF4-2'!$A$2</definedName>
    <definedName name="CM" localSheetId="5">'CF4-3'!$A$2</definedName>
    <definedName name="CM">#REF!</definedName>
    <definedName name="CM_1" localSheetId="1">#REF!</definedName>
    <definedName name="CM_1" localSheetId="4">#REF!</definedName>
    <definedName name="CM_1" localSheetId="5">#REF!</definedName>
    <definedName name="CM_1">#REF!</definedName>
    <definedName name="CM_2" localSheetId="1">#REF!</definedName>
    <definedName name="CM_2" localSheetId="4">#REF!</definedName>
    <definedName name="CM_2" localSheetId="5">#REF!</definedName>
    <definedName name="CM_2">#REF!</definedName>
    <definedName name="droite" localSheetId="1">'CF3-1'!$O$17:$S$63</definedName>
    <definedName name="droite" localSheetId="2">#REF!</definedName>
    <definedName name="droite" localSheetId="3">#REF!</definedName>
    <definedName name="droite" localSheetId="4">#REF!</definedName>
    <definedName name="droite" localSheetId="5">#REF!</definedName>
    <definedName name="droite">#REF!</definedName>
    <definedName name="gauche" localSheetId="1">'CF3-1'!$E$17:$I$63</definedName>
    <definedName name="gauche" localSheetId="2">#REF!</definedName>
    <definedName name="gauche" localSheetId="3">#REF!</definedName>
    <definedName name="gauche" localSheetId="4">#REF!</definedName>
    <definedName name="gauche" localSheetId="5">#REF!</definedName>
    <definedName name="gauche">#REF!</definedName>
    <definedName name="JDF" localSheetId="1">#REF!</definedName>
    <definedName name="JDF" localSheetId="4">#REF!</definedName>
    <definedName name="JDF" localSheetId="5">#REF!</definedName>
    <definedName name="JDF">#REF!</definedName>
    <definedName name="JF_1" localSheetId="1">#REF!</definedName>
    <definedName name="JF_1" localSheetId="4">#REF!</definedName>
    <definedName name="JF_1" localSheetId="5">#REF!</definedName>
    <definedName name="JF_1">#REF!</definedName>
    <definedName name="JF_2" localSheetId="1">#REF!</definedName>
    <definedName name="JF_2" localSheetId="4">#REF!</definedName>
    <definedName name="JF_2" localSheetId="5">#REF!</definedName>
    <definedName name="JF_2">#REF!</definedName>
    <definedName name="JM_1" localSheetId="1">#REF!</definedName>
    <definedName name="JM_1" localSheetId="4">#REF!</definedName>
    <definedName name="JM_1" localSheetId="5">#REF!</definedName>
    <definedName name="JM_1">#REF!</definedName>
    <definedName name="JM_2" localSheetId="1">#REF!</definedName>
    <definedName name="JM_2" localSheetId="4">#REF!</definedName>
    <definedName name="JM_2" localSheetId="5">#REF!</definedName>
    <definedName name="JM_2">#REF!</definedName>
    <definedName name="NOM_BF1" localSheetId="1">#REF!</definedName>
    <definedName name="NOM_BF1" localSheetId="4">#REF!</definedName>
    <definedName name="NOM_BF1" localSheetId="5">#REF!</definedName>
    <definedName name="NOM_BF1">#REF!</definedName>
    <definedName name="NOM_BF2" localSheetId="1">#REF!</definedName>
    <definedName name="NOM_BF2" localSheetId="4">#REF!</definedName>
    <definedName name="NOM_BF2" localSheetId="5">#REF!</definedName>
    <definedName name="NOM_BF2">#REF!</definedName>
    <definedName name="NOM_BM1" localSheetId="1">#REF!</definedName>
    <definedName name="NOM_BM1" localSheetId="4">#REF!</definedName>
    <definedName name="NOM_BM1" localSheetId="5">#REF!</definedName>
    <definedName name="NOM_BM1">#REF!</definedName>
    <definedName name="NOM_BM2" localSheetId="1">#REF!</definedName>
    <definedName name="NOM_BM2" localSheetId="4">#REF!</definedName>
    <definedName name="NOM_BM2" localSheetId="5">#REF!</definedName>
    <definedName name="NOM_BM2">#REF!</definedName>
    <definedName name="NOM_CF1" localSheetId="1">#REF!</definedName>
    <definedName name="NOM_CF1" localSheetId="4">#REF!</definedName>
    <definedName name="NOM_CF1" localSheetId="5">#REF!</definedName>
    <definedName name="NOM_CF1">#REF!</definedName>
    <definedName name="NOM_CF2" localSheetId="1">#REF!</definedName>
    <definedName name="NOM_CF2" localSheetId="4">#REF!</definedName>
    <definedName name="NOM_CF2" localSheetId="5">#REF!</definedName>
    <definedName name="NOM_CF2">#REF!</definedName>
    <definedName name="NOM_CM1" localSheetId="1">#REF!</definedName>
    <definedName name="NOM_CM1" localSheetId="4">#REF!</definedName>
    <definedName name="NOM_CM1" localSheetId="5">#REF!</definedName>
    <definedName name="NOM_CM1">#REF!</definedName>
    <definedName name="NOM_CM2" localSheetId="1">#REF!</definedName>
    <definedName name="NOM_CM2" localSheetId="4">#REF!</definedName>
    <definedName name="NOM_CM2" localSheetId="5">#REF!</definedName>
    <definedName name="NOM_CM2">#REF!</definedName>
    <definedName name="NOM_JF1" localSheetId="1">#REF!</definedName>
    <definedName name="NOM_JF1" localSheetId="4">#REF!</definedName>
    <definedName name="NOM_JF1" localSheetId="5">#REF!</definedName>
    <definedName name="NOM_JF1">#REF!</definedName>
    <definedName name="NOM_JF2" localSheetId="1">#REF!</definedName>
    <definedName name="NOM_JF2" localSheetId="4">#REF!</definedName>
    <definedName name="NOM_JF2" localSheetId="5">#REF!</definedName>
    <definedName name="NOM_JF2">#REF!</definedName>
    <definedName name="NOM_JM1" localSheetId="1">#REF!</definedName>
    <definedName name="NOM_JM1" localSheetId="4">#REF!</definedName>
    <definedName name="NOM_JM1" localSheetId="5">#REF!</definedName>
    <definedName name="NOM_JM1">#REF!</definedName>
    <definedName name="NOM_JM2" localSheetId="1">#REF!</definedName>
    <definedName name="NOM_JM2" localSheetId="4">#REF!</definedName>
    <definedName name="NOM_JM2" localSheetId="5">#REF!</definedName>
    <definedName name="NOM_JM2">#REF!</definedName>
    <definedName name="titre" localSheetId="1">'CF3-1'!$A$9:$S$14</definedName>
    <definedName name="titre" localSheetId="2">#REF!</definedName>
    <definedName name="titre" localSheetId="3">#REF!</definedName>
    <definedName name="titre" localSheetId="4">#REF!</definedName>
    <definedName name="titre" localSheetId="5">#REF!</definedName>
    <definedName name="Titre">#REF!</definedName>
    <definedName name="TOURNOI" localSheetId="1">'CF3-1'!$A$2</definedName>
    <definedName name="TOURNOI" localSheetId="2">'CF3-2'!$A$2</definedName>
    <definedName name="TOURNOI" localSheetId="3">'CF4-1'!$A$2</definedName>
    <definedName name="TOURNOI" localSheetId="4">'CF4-2'!$A$2</definedName>
    <definedName name="TOURNOI" localSheetId="5">'CF4-3'!$A$2</definedName>
    <definedName name="TOURNOI">#REF!</definedName>
    <definedName name="_xlnm.Print_Area" localSheetId="1">'CF3-1'!$B$1:$T$63</definedName>
    <definedName name="_xlnm.Print_Area" localSheetId="2">'CF3-2'!$B$1:$T$55</definedName>
    <definedName name="_xlnm.Print_Area" localSheetId="3">'CF4-1'!$B$1:$T$55</definedName>
    <definedName name="_xlnm.Print_Area" localSheetId="4">'CF4-2'!$B$1:$T$47</definedName>
    <definedName name="_xlnm.Print_Area" localSheetId="5">'CF4-3'!$B$1:$T$47</definedName>
    <definedName name="_xlnm.Print_Area" localSheetId="0">Lég!$A$1:$T$34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78" l="1"/>
  <c r="M46" i="78"/>
  <c r="J46" i="78"/>
  <c r="E46" i="78"/>
  <c r="O45" i="78"/>
  <c r="M45" i="78"/>
  <c r="J45" i="78"/>
  <c r="E45" i="78"/>
  <c r="O44" i="78"/>
  <c r="M44" i="78"/>
  <c r="J44" i="78"/>
  <c r="E44" i="78"/>
  <c r="O42" i="78"/>
  <c r="M42" i="78"/>
  <c r="J42" i="78"/>
  <c r="E42" i="78"/>
  <c r="O41" i="78"/>
  <c r="M41" i="78"/>
  <c r="J41" i="78"/>
  <c r="E41" i="78"/>
  <c r="V40" i="78"/>
  <c r="U40" i="78"/>
  <c r="O40" i="78"/>
  <c r="M40" i="78"/>
  <c r="J40" i="78"/>
  <c r="E40" i="78"/>
  <c r="O37" i="78"/>
  <c r="M37" i="78"/>
  <c r="J37" i="78"/>
  <c r="E37" i="78"/>
  <c r="O36" i="78"/>
  <c r="M36" i="78"/>
  <c r="J36" i="78"/>
  <c r="E36" i="78"/>
  <c r="U35" i="78"/>
  <c r="O35" i="78"/>
  <c r="M35" i="78"/>
  <c r="V35" i="78" s="1"/>
  <c r="J35" i="78"/>
  <c r="E35" i="78"/>
  <c r="O33" i="78"/>
  <c r="M33" i="78"/>
  <c r="J33" i="78"/>
  <c r="E33" i="78"/>
  <c r="O32" i="78"/>
  <c r="M32" i="78"/>
  <c r="J32" i="78"/>
  <c r="E32" i="78"/>
  <c r="O31" i="78"/>
  <c r="M31" i="78"/>
  <c r="J31" i="78"/>
  <c r="U31" i="78" s="1"/>
  <c r="E31" i="78"/>
  <c r="O29" i="78"/>
  <c r="M29" i="78"/>
  <c r="J29" i="78"/>
  <c r="E29" i="78"/>
  <c r="O28" i="78"/>
  <c r="M28" i="78"/>
  <c r="V27" i="78" s="1"/>
  <c r="J28" i="78"/>
  <c r="U27" i="78" s="1"/>
  <c r="E28" i="78"/>
  <c r="O27" i="78"/>
  <c r="M27" i="78"/>
  <c r="J27" i="78"/>
  <c r="E27" i="78"/>
  <c r="O25" i="78"/>
  <c r="M25" i="78"/>
  <c r="J25" i="78"/>
  <c r="E25" i="78"/>
  <c r="O24" i="78"/>
  <c r="M24" i="78"/>
  <c r="J24" i="78"/>
  <c r="E24" i="78"/>
  <c r="O23" i="78"/>
  <c r="M23" i="78"/>
  <c r="V23" i="78" s="1"/>
  <c r="J23" i="78"/>
  <c r="E23" i="78"/>
  <c r="O21" i="78"/>
  <c r="M21" i="78"/>
  <c r="J21" i="78"/>
  <c r="E21" i="78"/>
  <c r="O20" i="78"/>
  <c r="M20" i="78"/>
  <c r="J20" i="78"/>
  <c r="E20" i="78"/>
  <c r="U19" i="78"/>
  <c r="O19" i="78"/>
  <c r="M19" i="78"/>
  <c r="V19" i="78" s="1"/>
  <c r="J19" i="78"/>
  <c r="E19" i="78"/>
  <c r="O17" i="78"/>
  <c r="M17" i="78"/>
  <c r="J17" i="78"/>
  <c r="E17" i="78"/>
  <c r="O16" i="78"/>
  <c r="M16" i="78"/>
  <c r="V15" i="78" s="1"/>
  <c r="J16" i="78"/>
  <c r="E16" i="78"/>
  <c r="O15" i="78"/>
  <c r="M15" i="78"/>
  <c r="J15" i="78"/>
  <c r="U15" i="78" s="1"/>
  <c r="E15" i="78"/>
  <c r="S12" i="78"/>
  <c r="S11" i="78"/>
  <c r="S10" i="78"/>
  <c r="S9" i="78"/>
  <c r="B2" i="78"/>
  <c r="A10" i="78" s="1"/>
  <c r="O46" i="77"/>
  <c r="M46" i="77"/>
  <c r="J46" i="77"/>
  <c r="E46" i="77"/>
  <c r="O45" i="77"/>
  <c r="M45" i="77"/>
  <c r="J45" i="77"/>
  <c r="E45" i="77"/>
  <c r="O44" i="77"/>
  <c r="M44" i="77"/>
  <c r="J44" i="77"/>
  <c r="E44" i="77"/>
  <c r="O42" i="77"/>
  <c r="M42" i="77"/>
  <c r="J42" i="77"/>
  <c r="E42" i="77"/>
  <c r="O41" i="77"/>
  <c r="M41" i="77"/>
  <c r="J41" i="77"/>
  <c r="E41" i="77"/>
  <c r="V40" i="77"/>
  <c r="O40" i="77"/>
  <c r="M40" i="77"/>
  <c r="J40" i="77"/>
  <c r="E40" i="77"/>
  <c r="O37" i="77"/>
  <c r="M37" i="77"/>
  <c r="J37" i="77"/>
  <c r="E37" i="77"/>
  <c r="O36" i="77"/>
  <c r="M36" i="77"/>
  <c r="J36" i="77"/>
  <c r="E36" i="77"/>
  <c r="V35" i="77"/>
  <c r="U35" i="77"/>
  <c r="O35" i="77"/>
  <c r="M35" i="77"/>
  <c r="J35" i="77"/>
  <c r="E35" i="77"/>
  <c r="O33" i="77"/>
  <c r="M33" i="77"/>
  <c r="J33" i="77"/>
  <c r="E33" i="77"/>
  <c r="O32" i="77"/>
  <c r="M32" i="77"/>
  <c r="J32" i="77"/>
  <c r="E32" i="77"/>
  <c r="O31" i="77"/>
  <c r="M31" i="77"/>
  <c r="V31" i="77" s="1"/>
  <c r="J31" i="77"/>
  <c r="U31" i="77" s="1"/>
  <c r="E31" i="77"/>
  <c r="O29" i="77"/>
  <c r="M29" i="77"/>
  <c r="J29" i="77"/>
  <c r="E29" i="77"/>
  <c r="O28" i="77"/>
  <c r="M28" i="77"/>
  <c r="J28" i="77"/>
  <c r="E28" i="77"/>
  <c r="O27" i="77"/>
  <c r="M27" i="77"/>
  <c r="J27" i="77"/>
  <c r="E27" i="77"/>
  <c r="O25" i="77"/>
  <c r="M25" i="77"/>
  <c r="J25" i="77"/>
  <c r="E25" i="77"/>
  <c r="O24" i="77"/>
  <c r="M24" i="77"/>
  <c r="J24" i="77"/>
  <c r="E24" i="77"/>
  <c r="V23" i="77"/>
  <c r="O23" i="77"/>
  <c r="M23" i="77"/>
  <c r="J23" i="77"/>
  <c r="E23" i="77"/>
  <c r="O21" i="77"/>
  <c r="M21" i="77"/>
  <c r="V19" i="77" s="1"/>
  <c r="J21" i="77"/>
  <c r="U19" i="77" s="1"/>
  <c r="E21" i="77"/>
  <c r="O20" i="77"/>
  <c r="M20" i="77"/>
  <c r="J20" i="77"/>
  <c r="E20" i="77"/>
  <c r="O19" i="77"/>
  <c r="M19" i="77"/>
  <c r="J19" i="77"/>
  <c r="E19" i="77"/>
  <c r="O17" i="77"/>
  <c r="M17" i="77"/>
  <c r="J17" i="77"/>
  <c r="E17" i="77"/>
  <c r="O16" i="77"/>
  <c r="M16" i="77"/>
  <c r="J16" i="77"/>
  <c r="E16" i="77"/>
  <c r="O15" i="77"/>
  <c r="M15" i="77"/>
  <c r="V15" i="77" s="1"/>
  <c r="J15" i="77"/>
  <c r="U15" i="77" s="1"/>
  <c r="E15" i="77"/>
  <c r="S12" i="77"/>
  <c r="S11" i="77"/>
  <c r="S10" i="77"/>
  <c r="S9" i="77"/>
  <c r="B2" i="77"/>
  <c r="A12" i="77" s="1"/>
  <c r="O63" i="74"/>
  <c r="M63" i="74"/>
  <c r="J63" i="74"/>
  <c r="E63" i="74"/>
  <c r="O62" i="74"/>
  <c r="M62" i="74"/>
  <c r="J62" i="74"/>
  <c r="E62" i="74"/>
  <c r="O61" i="74"/>
  <c r="M61" i="74"/>
  <c r="J61" i="74"/>
  <c r="U61" i="74" s="1"/>
  <c r="E61" i="74"/>
  <c r="O59" i="74"/>
  <c r="M59" i="74"/>
  <c r="J59" i="74"/>
  <c r="E59" i="74"/>
  <c r="O58" i="74"/>
  <c r="M58" i="74"/>
  <c r="J58" i="74"/>
  <c r="E58" i="74"/>
  <c r="O57" i="74"/>
  <c r="M57" i="74"/>
  <c r="J57" i="74"/>
  <c r="E57" i="74"/>
  <c r="O55" i="74"/>
  <c r="M55" i="74"/>
  <c r="J55" i="74"/>
  <c r="E55" i="74"/>
  <c r="O54" i="74"/>
  <c r="M54" i="74"/>
  <c r="J54" i="74"/>
  <c r="E54" i="74"/>
  <c r="V53" i="74"/>
  <c r="U53" i="74"/>
  <c r="O53" i="74"/>
  <c r="M53" i="74"/>
  <c r="J53" i="74"/>
  <c r="E53" i="74"/>
  <c r="O51" i="74"/>
  <c r="M51" i="74"/>
  <c r="J51" i="74"/>
  <c r="E51" i="74"/>
  <c r="O50" i="74"/>
  <c r="M50" i="74"/>
  <c r="J50" i="74"/>
  <c r="E50" i="74"/>
  <c r="U49" i="74"/>
  <c r="O49" i="74"/>
  <c r="M49" i="74"/>
  <c r="V49" i="74" s="1"/>
  <c r="J49" i="74"/>
  <c r="E49" i="74"/>
  <c r="O47" i="74"/>
  <c r="M47" i="74"/>
  <c r="J47" i="74"/>
  <c r="E47" i="74"/>
  <c r="O46" i="74"/>
  <c r="M46" i="74"/>
  <c r="J46" i="74"/>
  <c r="E46" i="74"/>
  <c r="O45" i="74"/>
  <c r="M45" i="74"/>
  <c r="J45" i="74"/>
  <c r="E45" i="74"/>
  <c r="O43" i="74"/>
  <c r="M43" i="74"/>
  <c r="J43" i="74"/>
  <c r="E43" i="74"/>
  <c r="O42" i="74"/>
  <c r="M42" i="74"/>
  <c r="J42" i="74"/>
  <c r="E42" i="74"/>
  <c r="O41" i="74"/>
  <c r="M41" i="74"/>
  <c r="J41" i="74"/>
  <c r="E41" i="74"/>
  <c r="O39" i="74"/>
  <c r="M39" i="74"/>
  <c r="J39" i="74"/>
  <c r="E39" i="74"/>
  <c r="O38" i="74"/>
  <c r="M38" i="74"/>
  <c r="J38" i="74"/>
  <c r="E38" i="74"/>
  <c r="O37" i="74"/>
  <c r="M37" i="74"/>
  <c r="V37" i="74" s="1"/>
  <c r="J37" i="74"/>
  <c r="E37" i="74"/>
  <c r="O35" i="74"/>
  <c r="M35" i="74"/>
  <c r="J35" i="74"/>
  <c r="U33" i="74" s="1"/>
  <c r="E35" i="74"/>
  <c r="O34" i="74"/>
  <c r="M34" i="74"/>
  <c r="J34" i="74"/>
  <c r="E34" i="74"/>
  <c r="O33" i="74"/>
  <c r="M33" i="74"/>
  <c r="V33" i="74" s="1"/>
  <c r="J33" i="74"/>
  <c r="E33" i="74"/>
  <c r="O31" i="74"/>
  <c r="M31" i="74"/>
  <c r="J31" i="74"/>
  <c r="E31" i="74"/>
  <c r="O30" i="74"/>
  <c r="M30" i="74"/>
  <c r="J30" i="74"/>
  <c r="E30" i="74"/>
  <c r="O29" i="74"/>
  <c r="M29" i="74"/>
  <c r="J29" i="74"/>
  <c r="U29" i="74" s="1"/>
  <c r="E29" i="74"/>
  <c r="O27" i="74"/>
  <c r="M27" i="74"/>
  <c r="J27" i="74"/>
  <c r="E27" i="74"/>
  <c r="O26" i="74"/>
  <c r="M26" i="74"/>
  <c r="V25" i="74" s="1"/>
  <c r="J26" i="74"/>
  <c r="U25" i="74" s="1"/>
  <c r="E26" i="74"/>
  <c r="O25" i="74"/>
  <c r="M25" i="74"/>
  <c r="J25" i="74"/>
  <c r="E25" i="74"/>
  <c r="O23" i="74"/>
  <c r="M23" i="74"/>
  <c r="J23" i="74"/>
  <c r="E23" i="74"/>
  <c r="O22" i="74"/>
  <c r="M22" i="74"/>
  <c r="J22" i="74"/>
  <c r="E22" i="74"/>
  <c r="V21" i="74"/>
  <c r="U21" i="74"/>
  <c r="O21" i="74"/>
  <c r="M21" i="74"/>
  <c r="J21" i="74"/>
  <c r="E21" i="74"/>
  <c r="O19" i="74"/>
  <c r="M19" i="74"/>
  <c r="J19" i="74"/>
  <c r="E19" i="74"/>
  <c r="O18" i="74"/>
  <c r="M18" i="74"/>
  <c r="J18" i="74"/>
  <c r="U17" i="74" s="1"/>
  <c r="E18" i="74"/>
  <c r="O17" i="74"/>
  <c r="M17" i="74"/>
  <c r="J17" i="74"/>
  <c r="E17" i="74"/>
  <c r="S14" i="74"/>
  <c r="S13" i="74"/>
  <c r="S12" i="74"/>
  <c r="S11" i="74"/>
  <c r="S10" i="74"/>
  <c r="S9" i="74"/>
  <c r="B2" i="74"/>
  <c r="A13" i="74" s="1"/>
  <c r="U44" i="77" l="1"/>
  <c r="V44" i="77"/>
  <c r="U40" i="77"/>
  <c r="U27" i="77"/>
  <c r="V27" i="77"/>
  <c r="U23" i="77"/>
  <c r="U44" i="78"/>
  <c r="V44" i="78"/>
  <c r="V31" i="78"/>
  <c r="U23" i="78"/>
  <c r="V61" i="74"/>
  <c r="U57" i="74"/>
  <c r="V57" i="74"/>
  <c r="U45" i="74"/>
  <c r="V45" i="74"/>
  <c r="U41" i="74"/>
  <c r="V41" i="74"/>
  <c r="U37" i="74"/>
  <c r="V29" i="74"/>
  <c r="V17" i="74"/>
  <c r="A11" i="78"/>
  <c r="A12" i="78"/>
  <c r="A9" i="78"/>
  <c r="A10" i="77"/>
  <c r="A11" i="77"/>
  <c r="A9" i="77"/>
  <c r="A11" i="74"/>
  <c r="A12" i="74"/>
  <c r="A9" i="74"/>
  <c r="A10" i="74"/>
  <c r="A14" i="74"/>
  <c r="O55" i="69" l="1"/>
  <c r="M55" i="69"/>
  <c r="J55" i="69"/>
  <c r="E55" i="69"/>
  <c r="O54" i="69"/>
  <c r="M54" i="69"/>
  <c r="J54" i="69"/>
  <c r="E54" i="69"/>
  <c r="O53" i="69"/>
  <c r="M53" i="69"/>
  <c r="J53" i="69"/>
  <c r="E53" i="69"/>
  <c r="O51" i="69"/>
  <c r="M51" i="69"/>
  <c r="J51" i="69"/>
  <c r="E51" i="69"/>
  <c r="O50" i="69"/>
  <c r="M50" i="69"/>
  <c r="J50" i="69"/>
  <c r="E50" i="69"/>
  <c r="O49" i="69"/>
  <c r="M49" i="69"/>
  <c r="J49" i="69"/>
  <c r="E49" i="69"/>
  <c r="O47" i="69"/>
  <c r="M47" i="69"/>
  <c r="J47" i="69"/>
  <c r="E47" i="69"/>
  <c r="O46" i="69"/>
  <c r="M46" i="69"/>
  <c r="J46" i="69"/>
  <c r="E46" i="69"/>
  <c r="O45" i="69"/>
  <c r="M45" i="69"/>
  <c r="J45" i="69"/>
  <c r="E45" i="69"/>
  <c r="O43" i="69"/>
  <c r="M43" i="69"/>
  <c r="J43" i="69"/>
  <c r="E43" i="69"/>
  <c r="O42" i="69"/>
  <c r="M42" i="69"/>
  <c r="J42" i="69"/>
  <c r="E42" i="69"/>
  <c r="O41" i="69"/>
  <c r="M41" i="69"/>
  <c r="J41" i="69"/>
  <c r="E41" i="69"/>
  <c r="O39" i="69"/>
  <c r="M39" i="69"/>
  <c r="J39" i="69"/>
  <c r="E39" i="69"/>
  <c r="O38" i="69"/>
  <c r="M38" i="69"/>
  <c r="J38" i="69"/>
  <c r="E38" i="69"/>
  <c r="O37" i="69"/>
  <c r="M37" i="69"/>
  <c r="J37" i="69"/>
  <c r="E37" i="69"/>
  <c r="O35" i="69"/>
  <c r="M35" i="69"/>
  <c r="J35" i="69"/>
  <c r="E35" i="69"/>
  <c r="O34" i="69"/>
  <c r="M34" i="69"/>
  <c r="J34" i="69"/>
  <c r="U33" i="69" s="1"/>
  <c r="E34" i="69"/>
  <c r="V33" i="69"/>
  <c r="O33" i="69"/>
  <c r="M33" i="69"/>
  <c r="J33" i="69"/>
  <c r="E33" i="69"/>
  <c r="O31" i="69"/>
  <c r="M31" i="69"/>
  <c r="J31" i="69"/>
  <c r="E31" i="69"/>
  <c r="O30" i="69"/>
  <c r="M30" i="69"/>
  <c r="J30" i="69"/>
  <c r="E30" i="69"/>
  <c r="U29" i="69"/>
  <c r="O29" i="69"/>
  <c r="M29" i="69"/>
  <c r="V29" i="69" s="1"/>
  <c r="J29" i="69"/>
  <c r="E29" i="69"/>
  <c r="O27" i="69"/>
  <c r="M27" i="69"/>
  <c r="J27" i="69"/>
  <c r="E27" i="69"/>
  <c r="O26" i="69"/>
  <c r="M26" i="69"/>
  <c r="J26" i="69"/>
  <c r="E26" i="69"/>
  <c r="O25" i="69"/>
  <c r="M25" i="69"/>
  <c r="J25" i="69"/>
  <c r="E25" i="69"/>
  <c r="O23" i="69"/>
  <c r="M23" i="69"/>
  <c r="J23" i="69"/>
  <c r="E23" i="69"/>
  <c r="O22" i="69"/>
  <c r="M22" i="69"/>
  <c r="J22" i="69"/>
  <c r="E22" i="69"/>
  <c r="O21" i="69"/>
  <c r="M21" i="69"/>
  <c r="J21" i="69"/>
  <c r="E21" i="69"/>
  <c r="O19" i="69"/>
  <c r="M19" i="69"/>
  <c r="J19" i="69"/>
  <c r="E19" i="69"/>
  <c r="O18" i="69"/>
  <c r="M18" i="69"/>
  <c r="V17" i="69" s="1"/>
  <c r="J18" i="69"/>
  <c r="E18" i="69"/>
  <c r="O17" i="69"/>
  <c r="M17" i="69"/>
  <c r="J17" i="69"/>
  <c r="E17" i="69"/>
  <c r="S13" i="69"/>
  <c r="S12" i="69"/>
  <c r="A12" i="69"/>
  <c r="S11" i="69"/>
  <c r="S10" i="69"/>
  <c r="S9" i="69"/>
  <c r="B2" i="69"/>
  <c r="A10" i="69" s="1"/>
  <c r="O55" i="68"/>
  <c r="M55" i="68"/>
  <c r="J55" i="68"/>
  <c r="E55" i="68"/>
  <c r="O54" i="68"/>
  <c r="M54" i="68"/>
  <c r="J54" i="68"/>
  <c r="E54" i="68"/>
  <c r="O53" i="68"/>
  <c r="M53" i="68"/>
  <c r="J53" i="68"/>
  <c r="E53" i="68"/>
  <c r="O51" i="68"/>
  <c r="M51" i="68"/>
  <c r="J51" i="68"/>
  <c r="E51" i="68"/>
  <c r="O50" i="68"/>
  <c r="M50" i="68"/>
  <c r="J50" i="68"/>
  <c r="E50" i="68"/>
  <c r="O49" i="68"/>
  <c r="M49" i="68"/>
  <c r="J49" i="68"/>
  <c r="E49" i="68"/>
  <c r="O47" i="68"/>
  <c r="M47" i="68"/>
  <c r="J47" i="68"/>
  <c r="E47" i="68"/>
  <c r="O46" i="68"/>
  <c r="M46" i="68"/>
  <c r="J46" i="68"/>
  <c r="E46" i="68"/>
  <c r="O45" i="68"/>
  <c r="M45" i="68"/>
  <c r="J45" i="68"/>
  <c r="E45" i="68"/>
  <c r="O43" i="68"/>
  <c r="M43" i="68"/>
  <c r="J43" i="68"/>
  <c r="E43" i="68"/>
  <c r="O42" i="68"/>
  <c r="M42" i="68"/>
  <c r="J42" i="68"/>
  <c r="E42" i="68"/>
  <c r="O41" i="68"/>
  <c r="M41" i="68"/>
  <c r="V41" i="68" s="1"/>
  <c r="J41" i="68"/>
  <c r="E41" i="68"/>
  <c r="O39" i="68"/>
  <c r="M39" i="68"/>
  <c r="J39" i="68"/>
  <c r="E39" i="68"/>
  <c r="O38" i="68"/>
  <c r="M38" i="68"/>
  <c r="J38" i="68"/>
  <c r="E38" i="68"/>
  <c r="U37" i="68"/>
  <c r="O37" i="68"/>
  <c r="M37" i="68"/>
  <c r="J37" i="68"/>
  <c r="E37" i="68"/>
  <c r="O35" i="68"/>
  <c r="M35" i="68"/>
  <c r="J35" i="68"/>
  <c r="E35" i="68"/>
  <c r="O34" i="68"/>
  <c r="M34" i="68"/>
  <c r="J34" i="68"/>
  <c r="E34" i="68"/>
  <c r="O33" i="68"/>
  <c r="M33" i="68"/>
  <c r="J33" i="68"/>
  <c r="U33" i="68" s="1"/>
  <c r="E33" i="68"/>
  <c r="O31" i="68"/>
  <c r="M31" i="68"/>
  <c r="J31" i="68"/>
  <c r="E31" i="68"/>
  <c r="O30" i="68"/>
  <c r="M30" i="68"/>
  <c r="J30" i="68"/>
  <c r="E30" i="68"/>
  <c r="O29" i="68"/>
  <c r="M29" i="68"/>
  <c r="J29" i="68"/>
  <c r="E29" i="68"/>
  <c r="O27" i="68"/>
  <c r="M27" i="68"/>
  <c r="J27" i="68"/>
  <c r="E27" i="68"/>
  <c r="O26" i="68"/>
  <c r="M26" i="68"/>
  <c r="J26" i="68"/>
  <c r="E26" i="68"/>
  <c r="O25" i="68"/>
  <c r="M25" i="68"/>
  <c r="J25" i="68"/>
  <c r="U25" i="68" s="1"/>
  <c r="E25" i="68"/>
  <c r="O23" i="68"/>
  <c r="M23" i="68"/>
  <c r="J23" i="68"/>
  <c r="E23" i="68"/>
  <c r="O22" i="68"/>
  <c r="M22" i="68"/>
  <c r="J22" i="68"/>
  <c r="E22" i="68"/>
  <c r="O21" i="68"/>
  <c r="M21" i="68"/>
  <c r="J21" i="68"/>
  <c r="E21" i="68"/>
  <c r="O19" i="68"/>
  <c r="M19" i="68"/>
  <c r="J19" i="68"/>
  <c r="E19" i="68"/>
  <c r="O18" i="68"/>
  <c r="M18" i="68"/>
  <c r="J18" i="68"/>
  <c r="E18" i="68"/>
  <c r="U17" i="68"/>
  <c r="O17" i="68"/>
  <c r="M17" i="68"/>
  <c r="J17" i="68"/>
  <c r="E17" i="68"/>
  <c r="S13" i="68"/>
  <c r="S12" i="68"/>
  <c r="A12" i="68"/>
  <c r="S11" i="68"/>
  <c r="S10" i="68"/>
  <c r="S9" i="68"/>
  <c r="B2" i="68"/>
  <c r="A11" i="68" s="1"/>
  <c r="U53" i="68" l="1"/>
  <c r="V53" i="68"/>
  <c r="U49" i="68"/>
  <c r="U41" i="68"/>
  <c r="V37" i="68"/>
  <c r="V33" i="68"/>
  <c r="V25" i="68"/>
  <c r="U21" i="68"/>
  <c r="V21" i="68"/>
  <c r="U49" i="69"/>
  <c r="U45" i="69"/>
  <c r="V45" i="69"/>
  <c r="U41" i="69"/>
  <c r="U25" i="69"/>
  <c r="V49" i="68"/>
  <c r="U45" i="68"/>
  <c r="V45" i="68"/>
  <c r="U29" i="68"/>
  <c r="V29" i="68"/>
  <c r="V17" i="68"/>
  <c r="U53" i="69"/>
  <c r="V53" i="69"/>
  <c r="V49" i="69"/>
  <c r="V41" i="69"/>
  <c r="U37" i="69"/>
  <c r="V37" i="69"/>
  <c r="V25" i="69"/>
  <c r="U21" i="69"/>
  <c r="V21" i="69"/>
  <c r="U17" i="69"/>
  <c r="A13" i="69"/>
  <c r="A11" i="69"/>
  <c r="A9" i="69"/>
  <c r="A9" i="68"/>
  <c r="A13" i="68"/>
  <c r="A10" i="68"/>
  <c r="T34" i="5" l="1"/>
  <c r="T33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AH9" i="5"/>
  <c r="AG9" i="5"/>
  <c r="AF9" i="5"/>
  <c r="AE9" i="5"/>
  <c r="AD9" i="5"/>
  <c r="AC9" i="5"/>
  <c r="K9" i="5"/>
  <c r="K8" i="5"/>
  <c r="K7" i="5"/>
  <c r="K6" i="5"/>
  <c r="K5" i="5"/>
  <c r="K4" i="5"/>
  <c r="K3" i="5"/>
  <c r="N25" i="5"/>
  <c r="P13" i="5"/>
  <c r="N15" i="5"/>
  <c r="Q15" i="5"/>
  <c r="X24" i="5"/>
  <c r="Y6" i="5"/>
  <c r="P10" i="5"/>
  <c r="P27" i="5"/>
  <c r="M13" i="5"/>
  <c r="M40" i="5"/>
  <c r="Z8" i="5"/>
  <c r="R29" i="5"/>
  <c r="R16" i="5"/>
  <c r="Y20" i="5"/>
  <c r="O15" i="5"/>
  <c r="V21" i="5"/>
  <c r="N4" i="5"/>
  <c r="Y17" i="5"/>
  <c r="Z12" i="5"/>
  <c r="Y23" i="5"/>
  <c r="O23" i="5"/>
  <c r="Q36" i="5"/>
  <c r="R4" i="5"/>
  <c r="O8" i="5"/>
  <c r="R11" i="5"/>
  <c r="V25" i="5"/>
  <c r="W27" i="5"/>
  <c r="U13" i="5"/>
  <c r="O4" i="5"/>
  <c r="N5" i="5"/>
  <c r="Y24" i="5"/>
  <c r="U23" i="5"/>
  <c r="M36" i="5"/>
  <c r="R21" i="5"/>
  <c r="N37" i="5"/>
  <c r="Z29" i="5"/>
  <c r="X30" i="5"/>
  <c r="X7" i="5"/>
  <c r="U10" i="5"/>
  <c r="R37" i="5"/>
  <c r="O29" i="5"/>
  <c r="Z10" i="5"/>
  <c r="P26" i="5"/>
  <c r="U14" i="5"/>
  <c r="Y16" i="5"/>
  <c r="Q22" i="5"/>
  <c r="W10" i="5"/>
  <c r="W17" i="5"/>
  <c r="M21" i="5"/>
  <c r="Y21" i="5"/>
  <c r="V30" i="5"/>
  <c r="O6" i="5"/>
  <c r="P20" i="5"/>
  <c r="P29" i="5"/>
  <c r="O37" i="5"/>
  <c r="Q13" i="5"/>
  <c r="P21" i="5"/>
  <c r="Z24" i="5"/>
  <c r="R17" i="5"/>
  <c r="M24" i="5"/>
  <c r="O3" i="5"/>
  <c r="O22" i="5"/>
  <c r="P15" i="5"/>
  <c r="O10" i="5"/>
  <c r="M15" i="5"/>
  <c r="N13" i="5"/>
  <c r="N18" i="5"/>
  <c r="W29" i="5"/>
  <c r="U11" i="5"/>
  <c r="X17" i="5"/>
  <c r="O41" i="5"/>
  <c r="N27" i="5"/>
  <c r="N7" i="5"/>
  <c r="N3" i="5"/>
  <c r="M20" i="5"/>
  <c r="Z18" i="5"/>
  <c r="R27" i="5"/>
  <c r="O11" i="5"/>
  <c r="U25" i="5"/>
  <c r="W12" i="5"/>
  <c r="X11" i="5"/>
  <c r="X15" i="5"/>
  <c r="W13" i="5"/>
  <c r="X14" i="5"/>
  <c r="R36" i="5"/>
  <c r="W30" i="5"/>
  <c r="N20" i="5"/>
  <c r="N16" i="5"/>
  <c r="M4" i="5"/>
  <c r="U29" i="5"/>
  <c r="W18" i="5"/>
  <c r="Z30" i="5"/>
  <c r="X27" i="5"/>
  <c r="U16" i="5"/>
  <c r="Z5" i="5"/>
  <c r="R25" i="5"/>
  <c r="Q25" i="5"/>
  <c r="X16" i="5"/>
  <c r="P22" i="5"/>
  <c r="V15" i="5"/>
  <c r="Z4" i="5"/>
  <c r="P19" i="5"/>
  <c r="Q7" i="5"/>
  <c r="X21" i="5"/>
  <c r="P16" i="5"/>
  <c r="N19" i="5"/>
  <c r="Z15" i="5"/>
  <c r="Q3" i="5"/>
  <c r="X13" i="5"/>
  <c r="R19" i="5"/>
  <c r="M17" i="5"/>
  <c r="M5" i="5"/>
  <c r="U22" i="5"/>
  <c r="M29" i="5"/>
  <c r="R24" i="5"/>
  <c r="Z26" i="5"/>
  <c r="Q19" i="5"/>
  <c r="Q6" i="5"/>
  <c r="X8" i="5"/>
  <c r="N29" i="5"/>
  <c r="Z22" i="5"/>
  <c r="X22" i="5"/>
  <c r="Y27" i="5"/>
  <c r="O36" i="5"/>
  <c r="W16" i="5"/>
  <c r="R20" i="5"/>
  <c r="Z3" i="5"/>
  <c r="R14" i="5"/>
  <c r="W28" i="5"/>
  <c r="Z28" i="5"/>
  <c r="R40" i="5"/>
  <c r="P4" i="5"/>
  <c r="W23" i="5"/>
  <c r="N11" i="5"/>
  <c r="R8" i="5"/>
  <c r="U5" i="5"/>
  <c r="U8" i="5"/>
  <c r="V29" i="5"/>
  <c r="Q4" i="5"/>
  <c r="V13" i="5"/>
  <c r="W22" i="5"/>
  <c r="M3" i="5"/>
  <c r="X25" i="5"/>
  <c r="U24" i="5"/>
  <c r="N41" i="5"/>
  <c r="V10" i="5"/>
  <c r="V4" i="5"/>
  <c r="N17" i="5"/>
  <c r="W21" i="5"/>
  <c r="Y3" i="5"/>
  <c r="Q26" i="5"/>
  <c r="O27" i="5"/>
  <c r="Y29" i="5"/>
  <c r="W20" i="5"/>
  <c r="X4" i="5"/>
  <c r="M16" i="5"/>
  <c r="R7" i="5"/>
  <c r="O21" i="5"/>
  <c r="X20" i="5"/>
  <c r="Y25" i="5"/>
  <c r="V11" i="5"/>
  <c r="P36" i="5"/>
  <c r="P41" i="5"/>
  <c r="Q29" i="5"/>
  <c r="Y13" i="5"/>
  <c r="N6" i="5"/>
  <c r="U19" i="5"/>
  <c r="Q24" i="5"/>
  <c r="W11" i="5"/>
  <c r="Q17" i="5"/>
  <c r="O13" i="5"/>
  <c r="X10" i="5"/>
  <c r="U18" i="5"/>
  <c r="N8" i="5"/>
  <c r="U12" i="5"/>
  <c r="N24" i="5"/>
  <c r="O26" i="5"/>
  <c r="V14" i="5"/>
  <c r="M14" i="5"/>
  <c r="M11" i="5"/>
  <c r="M26" i="5"/>
  <c r="R18" i="5"/>
  <c r="V27" i="5"/>
  <c r="M8" i="5"/>
  <c r="U26" i="5"/>
  <c r="P7" i="5"/>
  <c r="U3" i="5"/>
  <c r="O14" i="5"/>
  <c r="P3" i="5"/>
  <c r="U30" i="5"/>
  <c r="N14" i="5"/>
  <c r="W26" i="5"/>
  <c r="V17" i="5"/>
  <c r="P25" i="5"/>
  <c r="P28" i="5"/>
  <c r="V8" i="5"/>
  <c r="W3" i="5"/>
  <c r="Y7" i="5"/>
  <c r="Y18" i="5"/>
  <c r="R5" i="5"/>
  <c r="O7" i="5"/>
  <c r="P12" i="5"/>
  <c r="Z11" i="5"/>
  <c r="V23" i="5"/>
  <c r="X19" i="5"/>
  <c r="Q11" i="5"/>
  <c r="V28" i="5"/>
  <c r="U27" i="5"/>
  <c r="P18" i="5"/>
  <c r="N40" i="5"/>
  <c r="W24" i="5"/>
  <c r="N12" i="5"/>
  <c r="Q20" i="5"/>
  <c r="Q16" i="5"/>
  <c r="P14" i="5"/>
  <c r="Y26" i="5"/>
  <c r="Y15" i="5"/>
  <c r="W4" i="5"/>
  <c r="P5" i="5"/>
  <c r="V26" i="5"/>
  <c r="X18" i="5"/>
  <c r="Q37" i="5"/>
  <c r="W7" i="5"/>
  <c r="R28" i="5"/>
  <c r="Z20" i="5"/>
  <c r="Q5" i="5"/>
  <c r="R26" i="5"/>
  <c r="O18" i="5"/>
  <c r="Q40" i="5"/>
  <c r="Z14" i="5"/>
  <c r="Q10" i="5"/>
  <c r="Q21" i="5"/>
  <c r="M10" i="5"/>
  <c r="O28" i="5"/>
  <c r="X23" i="5"/>
  <c r="M28" i="5"/>
  <c r="O17" i="5"/>
  <c r="M7" i="5"/>
  <c r="U21" i="5"/>
  <c r="U17" i="5"/>
  <c r="M12" i="5"/>
  <c r="M37" i="5"/>
  <c r="Q41" i="5"/>
  <c r="R12" i="5"/>
  <c r="Y28" i="5"/>
  <c r="M19" i="5"/>
  <c r="M22" i="5"/>
  <c r="R10" i="5"/>
  <c r="Q23" i="5"/>
  <c r="O5" i="5"/>
  <c r="R41" i="5"/>
  <c r="Z13" i="5"/>
  <c r="M25" i="5"/>
  <c r="O30" i="5"/>
  <c r="V16" i="5"/>
  <c r="V22" i="5"/>
  <c r="O40" i="5"/>
  <c r="Z16" i="5"/>
  <c r="P24" i="5"/>
  <c r="X28" i="5"/>
  <c r="P8" i="5"/>
  <c r="M18" i="5"/>
  <c r="Y4" i="5"/>
  <c r="P23" i="5"/>
  <c r="X5" i="5"/>
  <c r="X29" i="5"/>
  <c r="Q18" i="5"/>
  <c r="R6" i="5"/>
  <c r="M23" i="5"/>
  <c r="V19" i="5"/>
  <c r="N21" i="5"/>
  <c r="O12" i="5"/>
  <c r="V20" i="5"/>
  <c r="Q12" i="5"/>
  <c r="Z19" i="5"/>
  <c r="U20" i="5"/>
  <c r="V5" i="5"/>
  <c r="Y5" i="5"/>
  <c r="O16" i="5"/>
  <c r="W8" i="5"/>
  <c r="P6" i="5"/>
  <c r="N23" i="5"/>
  <c r="X6" i="5"/>
  <c r="Y22" i="5"/>
  <c r="M41" i="5"/>
  <c r="Z21" i="5"/>
  <c r="Y11" i="5"/>
  <c r="U6" i="5"/>
  <c r="P17" i="5"/>
  <c r="W14" i="5"/>
  <c r="V24" i="5"/>
  <c r="Z23" i="5"/>
  <c r="W15" i="5"/>
  <c r="O24" i="5"/>
  <c r="P11" i="5"/>
  <c r="Q8" i="5"/>
  <c r="X3" i="5"/>
  <c r="V6" i="5"/>
  <c r="W6" i="5"/>
  <c r="V18" i="5"/>
  <c r="Y19" i="5"/>
  <c r="U28" i="5"/>
  <c r="Y10" i="5"/>
  <c r="Z25" i="5"/>
  <c r="N36" i="5"/>
  <c r="Z6" i="5"/>
  <c r="O25" i="5"/>
  <c r="U7" i="5"/>
  <c r="V7" i="5"/>
  <c r="R15" i="5"/>
  <c r="U15" i="5"/>
  <c r="N26" i="5"/>
  <c r="R22" i="5"/>
  <c r="Q30" i="5"/>
  <c r="P37" i="5"/>
  <c r="N28" i="5"/>
  <c r="Z7" i="5"/>
  <c r="Q27" i="5"/>
  <c r="O19" i="5"/>
  <c r="R13" i="5"/>
  <c r="O20" i="5"/>
  <c r="R3" i="5"/>
  <c r="Z27" i="5"/>
  <c r="Q28" i="5"/>
  <c r="W5" i="5"/>
  <c r="P40" i="5"/>
  <c r="Y30" i="5"/>
  <c r="Q14" i="5"/>
  <c r="Y14" i="5"/>
  <c r="Y12" i="5"/>
  <c r="W25" i="5"/>
  <c r="X12" i="5"/>
  <c r="X26" i="5"/>
  <c r="Z17" i="5"/>
  <c r="V3" i="5"/>
  <c r="M27" i="5"/>
  <c r="U4" i="5"/>
  <c r="Y8" i="5"/>
  <c r="N22" i="5"/>
  <c r="W19" i="5"/>
  <c r="V12" i="5"/>
  <c r="R23" i="5"/>
  <c r="M6" i="5"/>
  <c r="N10" i="5"/>
  <c r="S14" i="5" l="1"/>
  <c r="T14" i="5" s="1"/>
  <c r="AC12" i="5"/>
  <c r="AI12" i="5" s="1"/>
  <c r="AJ12" i="5" s="1"/>
  <c r="AA12" i="5"/>
  <c r="AB12" i="5" s="1"/>
  <c r="S21" i="5"/>
  <c r="T21" i="5" s="1"/>
  <c r="AE30" i="5"/>
  <c r="AH13" i="5"/>
  <c r="S12" i="5"/>
  <c r="T12" i="5" s="1"/>
  <c r="AF28" i="5"/>
  <c r="AG30" i="5"/>
  <c r="AG14" i="5"/>
  <c r="AG5" i="5"/>
  <c r="R38" i="5"/>
  <c r="AG23" i="5"/>
  <c r="AA14" i="5"/>
  <c r="AB14" i="5" s="1"/>
  <c r="AC14" i="5"/>
  <c r="AI14" i="5" s="1"/>
  <c r="AJ14" i="5" s="1"/>
  <c r="AC22" i="5"/>
  <c r="AI22" i="5" s="1"/>
  <c r="AJ22" i="5" s="1"/>
  <c r="AA22" i="5"/>
  <c r="AB22" i="5" s="1"/>
  <c r="AC28" i="5"/>
  <c r="AI28" i="5" s="1"/>
  <c r="AJ28" i="5" s="1"/>
  <c r="AA28" i="5"/>
  <c r="AB28" i="5" s="1"/>
  <c r="AF13" i="5"/>
  <c r="S16" i="5"/>
  <c r="T16" i="5" s="1"/>
  <c r="AE27" i="5"/>
  <c r="AF27" i="5"/>
  <c r="AF29" i="5"/>
  <c r="AE29" i="5"/>
  <c r="AH4" i="5"/>
  <c r="S23" i="5"/>
  <c r="T23" i="5" s="1"/>
  <c r="N33" i="5"/>
  <c r="S20" i="5"/>
  <c r="T20" i="5" s="1"/>
  <c r="S30" i="5"/>
  <c r="T30" i="5" s="1"/>
  <c r="S6" i="5"/>
  <c r="T6" i="5" s="1"/>
  <c r="AE23" i="5"/>
  <c r="M38" i="5"/>
  <c r="AE13" i="5"/>
  <c r="S26" i="5"/>
  <c r="T26" i="5" s="1"/>
  <c r="AD16" i="5"/>
  <c r="AG28" i="5"/>
  <c r="AH14" i="5"/>
  <c r="R42" i="5"/>
  <c r="AF20" i="5"/>
  <c r="AF16" i="5"/>
  <c r="AD12" i="5"/>
  <c r="AA7" i="5"/>
  <c r="AB7" i="5" s="1"/>
  <c r="AC7" i="5"/>
  <c r="AI7" i="5" s="1"/>
  <c r="AJ7" i="5" s="1"/>
  <c r="AA18" i="5"/>
  <c r="AB18" i="5" s="1"/>
  <c r="AC18" i="5"/>
  <c r="AI18" i="5" s="1"/>
  <c r="AJ18" i="5" s="1"/>
  <c r="AA19" i="5"/>
  <c r="AB19" i="5" s="1"/>
  <c r="AC19" i="5"/>
  <c r="AI19" i="5" s="1"/>
  <c r="AJ19" i="5" s="1"/>
  <c r="AF6" i="5"/>
  <c r="AF5" i="5"/>
  <c r="AE7" i="5"/>
  <c r="O34" i="5"/>
  <c r="AF4" i="5"/>
  <c r="AH7" i="5"/>
  <c r="AC29" i="5"/>
  <c r="AI29" i="5" s="1"/>
  <c r="AJ29" i="5" s="1"/>
  <c r="AA29" i="5"/>
  <c r="AB29" i="5" s="1"/>
  <c r="R33" i="5"/>
  <c r="S10" i="5"/>
  <c r="T10" i="5" s="1"/>
  <c r="AH10" i="5"/>
  <c r="AE22" i="5"/>
  <c r="AE12" i="5"/>
  <c r="P34" i="5"/>
  <c r="AH16" i="5"/>
  <c r="S24" i="5"/>
  <c r="T24" i="5" s="1"/>
  <c r="AD4" i="5"/>
  <c r="AG29" i="5"/>
  <c r="AE19" i="5"/>
  <c r="AH11" i="5"/>
  <c r="S11" i="5"/>
  <c r="T11" i="5" s="1"/>
  <c r="N34" i="5"/>
  <c r="AH19" i="5"/>
  <c r="AD11" i="5"/>
  <c r="AF15" i="5"/>
  <c r="S18" i="5"/>
  <c r="T18" i="5" s="1"/>
  <c r="S17" i="5"/>
  <c r="T17" i="5" s="1"/>
  <c r="AF23" i="5"/>
  <c r="O42" i="5"/>
  <c r="Q38" i="5"/>
  <c r="AE26" i="5"/>
  <c r="AF30" i="5"/>
  <c r="S8" i="5"/>
  <c r="T8" i="5" s="1"/>
  <c r="AF12" i="5"/>
  <c r="AC24" i="5"/>
  <c r="AI24" i="5" s="1"/>
  <c r="AJ24" i="5" s="1"/>
  <c r="AA24" i="5"/>
  <c r="AB24" i="5" s="1"/>
  <c r="AD18" i="5"/>
  <c r="S19" i="5"/>
  <c r="T19" i="5" s="1"/>
  <c r="AG11" i="5"/>
  <c r="AG6" i="5"/>
  <c r="S7" i="5"/>
  <c r="T7" i="5" s="1"/>
  <c r="AH18" i="5"/>
  <c r="AC30" i="5"/>
  <c r="AI30" i="5" s="1"/>
  <c r="AJ30" i="5" s="1"/>
  <c r="AA30" i="5"/>
  <c r="AB30" i="5" s="1"/>
  <c r="AG18" i="5"/>
  <c r="AG17" i="5"/>
  <c r="AE3" i="5"/>
  <c r="AE31" i="5" s="1"/>
  <c r="W31" i="5"/>
  <c r="AC27" i="5"/>
  <c r="AI27" i="5" s="1"/>
  <c r="AJ27" i="5" s="1"/>
  <c r="AA27" i="5"/>
  <c r="AB27" i="5" s="1"/>
  <c r="AA26" i="5"/>
  <c r="AB26" i="5" s="1"/>
  <c r="AC26" i="5"/>
  <c r="AI26" i="5" s="1"/>
  <c r="AJ26" i="5" s="1"/>
  <c r="AH21" i="5"/>
  <c r="Q42" i="5"/>
  <c r="S4" i="5"/>
  <c r="T4" i="5" s="1"/>
  <c r="S5" i="5"/>
  <c r="T5" i="5" s="1"/>
  <c r="M34" i="5"/>
  <c r="S34" i="5" s="1"/>
  <c r="AC6" i="5"/>
  <c r="AI6" i="5" s="1"/>
  <c r="AJ6" i="5" s="1"/>
  <c r="AA6" i="5"/>
  <c r="AB6" i="5" s="1"/>
  <c r="AF8" i="5"/>
  <c r="AD25" i="5"/>
  <c r="AH26" i="5"/>
  <c r="AH23" i="5"/>
  <c r="AD7" i="5"/>
  <c r="AE20" i="5"/>
  <c r="Z31" i="5"/>
  <c r="AH3" i="5"/>
  <c r="AH31" i="5" s="1"/>
  <c r="AF22" i="5"/>
  <c r="AG22" i="5"/>
  <c r="AD14" i="5"/>
  <c r="Q33" i="5"/>
  <c r="AG24" i="5"/>
  <c r="S3" i="5"/>
  <c r="M33" i="5"/>
  <c r="S33" i="5" s="1"/>
  <c r="AF25" i="5"/>
  <c r="AC5" i="5"/>
  <c r="AI5" i="5" s="1"/>
  <c r="AJ5" i="5" s="1"/>
  <c r="AA5" i="5"/>
  <c r="AB5" i="5" s="1"/>
  <c r="AC3" i="5"/>
  <c r="U31" i="5"/>
  <c r="AA3" i="5"/>
  <c r="AA8" i="5"/>
  <c r="AB8" i="5" s="1"/>
  <c r="AC8" i="5"/>
  <c r="AI8" i="5" s="1"/>
  <c r="AJ8" i="5" s="1"/>
  <c r="S13" i="5"/>
  <c r="T13" i="5" s="1"/>
  <c r="AE16" i="5"/>
  <c r="AD29" i="5"/>
  <c r="AG15" i="5"/>
  <c r="AG25" i="5"/>
  <c r="AD5" i="5"/>
  <c r="O38" i="5"/>
  <c r="P38" i="5"/>
  <c r="AA13" i="5"/>
  <c r="AB13" i="5" s="1"/>
  <c r="AC13" i="5"/>
  <c r="AI13" i="5" s="1"/>
  <c r="AJ13" i="5" s="1"/>
  <c r="AA16" i="5"/>
  <c r="AB16" i="5" s="1"/>
  <c r="AC16" i="5"/>
  <c r="AI16" i="5" s="1"/>
  <c r="AJ16" i="5" s="1"/>
  <c r="AG13" i="5"/>
  <c r="M42" i="5"/>
  <c r="Y31" i="5"/>
  <c r="AG3" i="5"/>
  <c r="AG31" i="5" s="1"/>
  <c r="AD21" i="5"/>
  <c r="AE4" i="5"/>
  <c r="AD23" i="5"/>
  <c r="AF24" i="5"/>
  <c r="AE24" i="5"/>
  <c r="R34" i="5"/>
  <c r="AF14" i="5"/>
  <c r="AH20" i="5"/>
  <c r="AA20" i="5"/>
  <c r="AB20" i="5" s="1"/>
  <c r="AC20" i="5"/>
  <c r="AI20" i="5" s="1"/>
  <c r="AJ20" i="5" s="1"/>
  <c r="AE18" i="5"/>
  <c r="AE10" i="5"/>
  <c r="AD10" i="5"/>
  <c r="AD19" i="5"/>
  <c r="AG10" i="5"/>
  <c r="AG12" i="5"/>
  <c r="AH27" i="5"/>
  <c r="AE8" i="5"/>
  <c r="N42" i="5"/>
  <c r="AG8" i="5"/>
  <c r="S27" i="5"/>
  <c r="T27" i="5" s="1"/>
  <c r="Q34" i="5"/>
  <c r="AE14" i="5"/>
  <c r="AE6" i="5"/>
  <c r="AE28" i="5"/>
  <c r="AE17" i="5"/>
  <c r="AH25" i="5"/>
  <c r="AD13" i="5"/>
  <c r="AF18" i="5"/>
  <c r="AE15" i="5"/>
  <c r="AD22" i="5"/>
  <c r="AD15" i="5"/>
  <c r="S28" i="5"/>
  <c r="T28" i="5" s="1"/>
  <c r="AF11" i="5"/>
  <c r="P42" i="5"/>
  <c r="AH22" i="5"/>
  <c r="AA15" i="5"/>
  <c r="AB15" i="5" s="1"/>
  <c r="AC15" i="5"/>
  <c r="AI15" i="5" s="1"/>
  <c r="AJ15" i="5" s="1"/>
  <c r="AF7" i="5"/>
  <c r="S22" i="5"/>
  <c r="T22" i="5" s="1"/>
  <c r="AH17" i="5"/>
  <c r="AC17" i="5"/>
  <c r="AI17" i="5" s="1"/>
  <c r="AJ17" i="5" s="1"/>
  <c r="AA17" i="5"/>
  <c r="AB17" i="5" s="1"/>
  <c r="P33" i="5"/>
  <c r="AH12" i="5"/>
  <c r="AC23" i="5"/>
  <c r="AI23" i="5" s="1"/>
  <c r="AJ23" i="5" s="1"/>
  <c r="AA23" i="5"/>
  <c r="AB23" i="5" s="1"/>
  <c r="S29" i="5"/>
  <c r="T29" i="5" s="1"/>
  <c r="AE11" i="5"/>
  <c r="AH6" i="5"/>
  <c r="AF19" i="5"/>
  <c r="AD20" i="5"/>
  <c r="AH15" i="5"/>
  <c r="AG20" i="5"/>
  <c r="X31" i="5"/>
  <c r="AF3" i="5"/>
  <c r="AF31" i="5" s="1"/>
  <c r="AE25" i="5"/>
  <c r="AH5" i="5"/>
  <c r="S15" i="5"/>
  <c r="T15" i="5" s="1"/>
  <c r="AD27" i="5"/>
  <c r="AG4" i="5"/>
  <c r="AA11" i="5"/>
  <c r="AB11" i="5" s="1"/>
  <c r="AC11" i="5"/>
  <c r="AI11" i="5" s="1"/>
  <c r="AJ11" i="5" s="1"/>
  <c r="AF10" i="5"/>
  <c r="AD28" i="5"/>
  <c r="AD6" i="5"/>
  <c r="AH8" i="5"/>
  <c r="N38" i="5"/>
  <c r="S25" i="5"/>
  <c r="T25" i="5" s="1"/>
  <c r="AA25" i="5"/>
  <c r="AB25" i="5" s="1"/>
  <c r="AC25" i="5"/>
  <c r="AI25" i="5" s="1"/>
  <c r="AJ25" i="5" s="1"/>
  <c r="AD17" i="5"/>
  <c r="AG16" i="5"/>
  <c r="AF21" i="5"/>
  <c r="O33" i="5"/>
  <c r="AG26" i="5"/>
  <c r="AE5" i="5"/>
  <c r="AF17" i="5"/>
  <c r="AD30" i="5"/>
  <c r="AD26" i="5"/>
  <c r="AG21" i="5"/>
  <c r="AF26" i="5"/>
  <c r="AG7" i="5"/>
  <c r="AA4" i="5"/>
  <c r="AB4" i="5" s="1"/>
  <c r="AC4" i="5"/>
  <c r="AI4" i="5" s="1"/>
  <c r="AJ4" i="5" s="1"/>
  <c r="AG19" i="5"/>
  <c r="AE21" i="5"/>
  <c r="AH24" i="5"/>
  <c r="AA10" i="5"/>
  <c r="AB10" i="5" s="1"/>
  <c r="AC10" i="5"/>
  <c r="AI10" i="5" s="1"/>
  <c r="AJ10" i="5" s="1"/>
  <c r="AD8" i="5"/>
  <c r="AH30" i="5"/>
  <c r="AH28" i="5"/>
  <c r="AH29" i="5"/>
  <c r="AG27" i="5"/>
  <c r="V31" i="5"/>
  <c r="AD3" i="5"/>
  <c r="AD31" i="5" s="1"/>
  <c r="AA21" i="5"/>
  <c r="AB21" i="5" s="1"/>
  <c r="AC21" i="5"/>
  <c r="AI21" i="5" s="1"/>
  <c r="AJ21" i="5" s="1"/>
  <c r="AD24" i="5"/>
  <c r="AB9" i="5" l="1"/>
  <c r="AA31" i="5"/>
  <c r="AB3" i="5"/>
  <c r="AI3" i="5"/>
  <c r="AC31" i="5"/>
  <c r="T9" i="5"/>
  <c r="T3" i="5"/>
  <c r="AJ9" i="5" l="1"/>
  <c r="AJ3" i="5"/>
  <c r="AI3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Bélisle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Un "X" vis à vis votre école mettra vos joueurs en surbrillance dans les différents tableaux.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<sst xmlns="http://schemas.openxmlformats.org/spreadsheetml/2006/main" count="318" uniqueCount="184">
  <si>
    <t>B</t>
  </si>
  <si>
    <t>Du Triolet</t>
  </si>
  <si>
    <t>RANG</t>
  </si>
  <si>
    <t>X</t>
  </si>
  <si>
    <t>K</t>
  </si>
  <si>
    <t>G</t>
  </si>
  <si>
    <t>N</t>
  </si>
  <si>
    <t>BB</t>
  </si>
  <si>
    <t>LÉGENDE</t>
  </si>
  <si>
    <t>LÉGENGE / Écoles</t>
  </si>
  <si>
    <t>RÉSULTATS</t>
  </si>
  <si>
    <t xml:space="preserve">NOMBRE DE JOUEURS </t>
  </si>
  <si>
    <t>PTS PAR JOUEURS</t>
  </si>
  <si>
    <t>BF1</t>
  </si>
  <si>
    <t>MARQUEURS BEN. FÉM. SECTION 1</t>
  </si>
  <si>
    <t>SECTION</t>
  </si>
  <si>
    <t>BM</t>
  </si>
  <si>
    <t>BF</t>
  </si>
  <si>
    <t>CM</t>
  </si>
  <si>
    <t>CF</t>
  </si>
  <si>
    <t>JM</t>
  </si>
  <si>
    <t>JF</t>
  </si>
  <si>
    <t>TOTAL</t>
  </si>
  <si>
    <t>BF2</t>
  </si>
  <si>
    <t>MARQUEURS BEN. FÉM. SECTION 2</t>
  </si>
  <si>
    <t>A</t>
  </si>
  <si>
    <t>DU TRIOLET</t>
  </si>
  <si>
    <t>BM1</t>
  </si>
  <si>
    <t>MARQUEURS BEN. MASC. SECTION 1</t>
  </si>
  <si>
    <t>Séminaire de Sherbrooke</t>
  </si>
  <si>
    <t>SÉM. SHERBROOKE</t>
  </si>
  <si>
    <t>BM2</t>
  </si>
  <si>
    <t>MARQUEURS BEN. MASC. SECTION 2</t>
  </si>
  <si>
    <t>Marie-Rivier</t>
  </si>
  <si>
    <t>MARIE-RIVIER</t>
  </si>
  <si>
    <t>CF1</t>
  </si>
  <si>
    <t>MARQUEURS CAD. FÉM. SECTION 1</t>
  </si>
  <si>
    <t>C</t>
  </si>
  <si>
    <t>Escale</t>
  </si>
  <si>
    <t>ESCALE</t>
  </si>
  <si>
    <t>CF2</t>
  </si>
  <si>
    <t>MARQUEURS CAD. FÉM. SECTION 2</t>
  </si>
  <si>
    <t>CC</t>
  </si>
  <si>
    <t>La Samare</t>
  </si>
  <si>
    <t>LA SAMARE</t>
  </si>
  <si>
    <t>CM1</t>
  </si>
  <si>
    <t>MARQUEURS CAD. MASC. SECTION 1</t>
  </si>
  <si>
    <t>D</t>
  </si>
  <si>
    <t>Odyssée</t>
  </si>
  <si>
    <t>ODYSSÉE</t>
  </si>
  <si>
    <t>CM2</t>
  </si>
  <si>
    <t>MARQUEURS CAD. MASC. SECTION 2</t>
  </si>
  <si>
    <t>E</t>
  </si>
  <si>
    <t>JF1</t>
  </si>
  <si>
    <t>MARQUEURS JUV. FÉM. SECTION 1</t>
  </si>
  <si>
    <t>EE</t>
  </si>
  <si>
    <t>Jeanne-Mance</t>
  </si>
  <si>
    <t>JEANNE-MANCE</t>
  </si>
  <si>
    <t>JF2</t>
  </si>
  <si>
    <t>MARQUEURS JUV. FÉM. SECTION 2</t>
  </si>
  <si>
    <t>F</t>
  </si>
  <si>
    <t>Le Boisé</t>
  </si>
  <si>
    <t>LE BOISÉ</t>
  </si>
  <si>
    <t>JM1</t>
  </si>
  <si>
    <t>MARQUEURS JUV. MASC. SECTION 1</t>
  </si>
  <si>
    <t>Mitchell-Montcalm</t>
  </si>
  <si>
    <t>MITCHELL</t>
  </si>
  <si>
    <t>JM2</t>
  </si>
  <si>
    <t>MARQUEURS JUV. MASC. SECTION 2</t>
  </si>
  <si>
    <t>H</t>
  </si>
  <si>
    <t>Ste-Marie</t>
  </si>
  <si>
    <t>STE-MARIE</t>
  </si>
  <si>
    <t>SECT 1</t>
  </si>
  <si>
    <t>Section 1 /  Stats écoles</t>
  </si>
  <si>
    <t>J</t>
  </si>
  <si>
    <t>La Montée</t>
  </si>
  <si>
    <t>LA MONTÉE</t>
  </si>
  <si>
    <t>SECT 2</t>
  </si>
  <si>
    <t>Section 2 /  Stats écoles</t>
  </si>
  <si>
    <t>Monique-Proulx</t>
  </si>
  <si>
    <t>M-PROULX</t>
  </si>
  <si>
    <t>L</t>
  </si>
  <si>
    <t>Le Salésien</t>
  </si>
  <si>
    <t>LE SALÉSIEN</t>
  </si>
  <si>
    <t>Inter</t>
  </si>
  <si>
    <t>Athlètes qualifiés pour l'inter-section</t>
  </si>
  <si>
    <t>M</t>
  </si>
  <si>
    <t>La Ruche</t>
  </si>
  <si>
    <t>LA RUCHE</t>
  </si>
  <si>
    <t>Médailles</t>
  </si>
  <si>
    <t>Athlètes qui reçoient une médaille à la fin de la saison</t>
  </si>
  <si>
    <t>Du Tournesol</t>
  </si>
  <si>
    <t>DU TOURNESOL</t>
  </si>
  <si>
    <t>O</t>
  </si>
  <si>
    <t>Mont-Notre-Dame</t>
  </si>
  <si>
    <t>MT NOTRE-DAME</t>
  </si>
  <si>
    <t>P</t>
  </si>
  <si>
    <t>R</t>
  </si>
  <si>
    <t>Jean-Raimbault</t>
  </si>
  <si>
    <t>JEAN-RAIMBAULT</t>
  </si>
  <si>
    <t>S</t>
  </si>
  <si>
    <t>Collège Clarétain</t>
  </si>
  <si>
    <t>CLARÉTAIN</t>
  </si>
  <si>
    <t>T</t>
  </si>
  <si>
    <t>École secondaire de Bromptonville</t>
  </si>
  <si>
    <t>E.S.BROMPTONVILLE</t>
  </si>
  <si>
    <t>V</t>
  </si>
  <si>
    <t>La Frontalière</t>
  </si>
  <si>
    <t>LA FRONTALIÈRE</t>
  </si>
  <si>
    <t>W</t>
  </si>
  <si>
    <t>École internationale du Phare</t>
  </si>
  <si>
    <t>DU PHARE</t>
  </si>
  <si>
    <t>XX</t>
  </si>
  <si>
    <t>La Poudrière</t>
  </si>
  <si>
    <t>LA POUDRIÈRE</t>
  </si>
  <si>
    <t>Z</t>
  </si>
  <si>
    <t>Tandem</t>
  </si>
  <si>
    <t xml:space="preserve">TANDEM </t>
  </si>
  <si>
    <t>G1</t>
  </si>
  <si>
    <t>MONTCALM</t>
  </si>
  <si>
    <t>SS</t>
  </si>
  <si>
    <t>Collège Mont-Ste-Anne</t>
  </si>
  <si>
    <t>Mt-Ste-Anne</t>
  </si>
  <si>
    <t>section 2</t>
  </si>
  <si>
    <t>section 1</t>
  </si>
  <si>
    <t>Séminaire Salésien</t>
  </si>
  <si>
    <t>Mont-Ste-Anne</t>
  </si>
  <si>
    <t>Du Phare</t>
  </si>
  <si>
    <t>2 parties de 21 pts</t>
  </si>
  <si>
    <t>si une victoire de chaque côté.</t>
  </si>
  <si>
    <t xml:space="preserve">avec 2 points de différence </t>
  </si>
  <si>
    <t>École</t>
  </si>
  <si>
    <t>pts</t>
  </si>
  <si>
    <t>pointage</t>
  </si>
  <si>
    <t>François-de-la-Place</t>
  </si>
  <si>
    <t>Collège St-Bernard</t>
  </si>
  <si>
    <t>COLLÈGE ST-BERNARD</t>
  </si>
  <si>
    <t>François-Delaplace</t>
  </si>
  <si>
    <t>FRANÇOIS-DELAPLACE</t>
  </si>
  <si>
    <t>Simple Fém. Cadet D3-1</t>
  </si>
  <si>
    <t>Simple Fém. Cadet D3-2</t>
  </si>
  <si>
    <t xml:space="preserve">      Joueurs ou équipes                D3       Pointage: 51-48-45-42-39</t>
  </si>
  <si>
    <t>12h45</t>
  </si>
  <si>
    <t>supplémentaire de 11 points</t>
  </si>
  <si>
    <t xml:space="preserve">      Joueurs ou équipes                   D3      Pointage: 60-57-54-51-48-45</t>
  </si>
  <si>
    <t>Joueurs ou équipes                      D4         Pointage: 30-29-28-27-26</t>
  </si>
  <si>
    <t>Simple Fém. Cadet D4-1</t>
  </si>
  <si>
    <t>Simple Fém. Cadet D4-2</t>
  </si>
  <si>
    <t>Simple Fém. Cadet D4-3</t>
  </si>
  <si>
    <t>Flora Mélançon-Provencher</t>
  </si>
  <si>
    <t>Mandy Hotte</t>
  </si>
  <si>
    <t>Alexie Bernard</t>
  </si>
  <si>
    <t>Kathleen Mangeot</t>
  </si>
  <si>
    <t>Rebecca Ren</t>
  </si>
  <si>
    <t>Lynn-Lann Deschênes</t>
  </si>
  <si>
    <t>Margot St-Pierre</t>
  </si>
  <si>
    <t>Alessia Maia Vassile</t>
  </si>
  <si>
    <t>Lévania Pinsonneault-Boisvert</t>
  </si>
  <si>
    <t>Mylianne Desmarais</t>
  </si>
  <si>
    <t>Élyane Ruel</t>
  </si>
  <si>
    <t>Elia Robert</t>
  </si>
  <si>
    <t>Maryléa Nadeau</t>
  </si>
  <si>
    <t>Noémie Demers</t>
  </si>
  <si>
    <t>Charlotte Legast</t>
  </si>
  <si>
    <t>Rafaelle Martins Barbas</t>
  </si>
  <si>
    <t>Gabrielle Rodrigue</t>
  </si>
  <si>
    <t>Marianne Beauregard</t>
  </si>
  <si>
    <t>Anaïs Legault</t>
  </si>
  <si>
    <t>Sarah-Maude Leroux</t>
  </si>
  <si>
    <t>Dalia Dutil Elias</t>
  </si>
  <si>
    <t>Marianne Carrier</t>
  </si>
  <si>
    <t>Léann Richard Mounaqui</t>
  </si>
  <si>
    <t>Terrain # 1</t>
  </si>
  <si>
    <t xml:space="preserve">Terrain # 2 </t>
  </si>
  <si>
    <t xml:space="preserve">Terrain # 3 </t>
  </si>
  <si>
    <t xml:space="preserve">Terrain # 4 </t>
  </si>
  <si>
    <t>Annabelle Cordeau</t>
  </si>
  <si>
    <t>3e</t>
  </si>
  <si>
    <t>4e</t>
  </si>
  <si>
    <t>1er</t>
  </si>
  <si>
    <t>2e</t>
  </si>
  <si>
    <t xml:space="preserve">Terrain # 5 </t>
  </si>
  <si>
    <t>Joueurs ou équipes                      D4             Pointage: 26-25-24-23</t>
  </si>
  <si>
    <t>Joueurs ou équipes                      D4              Pointage: 28-27-26-25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</si>
</sst>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2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b/>
      <sz val="8"/>
      <name val="Arial"/>
      <family val="2"/>
    </font>
    <font>
      <sz val="11"/>
      <color theme="0" tint="-0.14999847407452621"/>
      <name val="Arial"/>
      <family val="2"/>
    </font>
    <font>
      <b/>
      <sz val="11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/>
    <xf numFmtId="0" fontId="1" fillId="0" borderId="0" xfId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/>
    <xf numFmtId="0" fontId="8" fillId="0" borderId="0" xfId="1" applyFont="1"/>
    <xf numFmtId="0" fontId="1" fillId="0" borderId="1" xfId="1" applyBorder="1" applyAlignment="1" applyProtection="1">
      <alignment horizontal="center"/>
      <protection hidden="1"/>
    </xf>
    <xf numFmtId="2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7" fillId="0" borderId="0" xfId="2" applyFont="1" applyBorder="1" applyAlignment="1" applyProtection="1">
      <alignment vertical="center"/>
    </xf>
    <xf numFmtId="0" fontId="4" fillId="0" borderId="0" xfId="1" applyFont="1"/>
    <xf numFmtId="0" fontId="11" fillId="0" borderId="0" xfId="1" applyFont="1"/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2" borderId="0" xfId="1" applyFill="1"/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3" borderId="0" xfId="1" applyFill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Alignment="1" applyProtection="1">
      <alignment horizontal="center"/>
      <protection hidden="1"/>
    </xf>
    <xf numFmtId="0" fontId="12" fillId="0" borderId="0" xfId="1" applyFont="1"/>
    <xf numFmtId="0" fontId="5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3" fillId="0" borderId="0" xfId="1" applyFont="1"/>
    <xf numFmtId="0" fontId="5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17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0" fontId="20" fillId="4" borderId="19" xfId="1" applyFont="1" applyFill="1" applyBorder="1" applyAlignment="1" applyProtection="1">
      <alignment horizontal="center" vertical="center"/>
      <protection locked="0"/>
    </xf>
    <xf numFmtId="0" fontId="20" fillId="5" borderId="0" xfId="1" applyFont="1" applyFill="1" applyAlignment="1">
      <alignment horizontal="center" vertical="center"/>
    </xf>
    <xf numFmtId="0" fontId="2" fillId="4" borderId="20" xfId="1" applyFont="1" applyFill="1" applyBorder="1" applyAlignment="1" applyProtection="1">
      <alignment horizontal="center" vertical="center"/>
      <protection locked="0"/>
    </xf>
    <xf numFmtId="0" fontId="20" fillId="4" borderId="21" xfId="1" applyFont="1" applyFill="1" applyBorder="1" applyAlignment="1" applyProtection="1">
      <alignment horizontal="center" vertical="center"/>
      <protection locked="0"/>
    </xf>
    <xf numFmtId="0" fontId="20" fillId="4" borderId="22" xfId="1" applyFont="1" applyFill="1" applyBorder="1" applyAlignment="1" applyProtection="1">
      <alignment horizontal="center" vertical="center"/>
      <protection locked="0"/>
    </xf>
    <xf numFmtId="0" fontId="2" fillId="4" borderId="23" xfId="1" applyFont="1" applyFill="1" applyBorder="1" applyAlignment="1" applyProtection="1">
      <alignment horizontal="center" vertical="center"/>
      <protection locked="0"/>
    </xf>
    <xf numFmtId="0" fontId="20" fillId="4" borderId="24" xfId="1" applyFont="1" applyFill="1" applyBorder="1" applyAlignment="1" applyProtection="1">
      <alignment horizontal="center" vertical="center"/>
      <protection locked="0"/>
    </xf>
    <xf numFmtId="0" fontId="20" fillId="5" borderId="9" xfId="1" applyFont="1" applyFill="1" applyBorder="1" applyAlignment="1">
      <alignment horizontal="center" vertical="center"/>
    </xf>
    <xf numFmtId="0" fontId="2" fillId="4" borderId="26" xfId="1" applyFont="1" applyFill="1" applyBorder="1" applyAlignment="1" applyProtection="1">
      <alignment horizontal="center" vertical="center"/>
      <protection locked="0"/>
    </xf>
    <xf numFmtId="0" fontId="20" fillId="4" borderId="27" xfId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>
      <alignment horizontal="left" vertical="center"/>
    </xf>
    <xf numFmtId="0" fontId="18" fillId="6" borderId="0" xfId="1" applyFont="1" applyFill="1" applyAlignment="1">
      <alignment horizontal="center" shrinkToFit="1"/>
    </xf>
    <xf numFmtId="0" fontId="3" fillId="4" borderId="2" xfId="1" applyFont="1" applyFill="1" applyBorder="1" applyAlignment="1" applyProtection="1">
      <alignment horizontal="center" shrinkToFit="1"/>
      <protection locked="0"/>
    </xf>
    <xf numFmtId="0" fontId="3" fillId="0" borderId="0" xfId="1" applyFont="1" applyAlignment="1">
      <alignment horizontal="center" shrinkToFit="1"/>
    </xf>
    <xf numFmtId="0" fontId="21" fillId="6" borderId="0" xfId="1" applyFont="1" applyFill="1" applyAlignment="1">
      <alignment horizontal="center" shrinkToFit="1"/>
    </xf>
    <xf numFmtId="0" fontId="3" fillId="0" borderId="0" xfId="1" applyFont="1" applyAlignment="1">
      <alignment shrinkToFit="1"/>
    </xf>
    <xf numFmtId="0" fontId="1" fillId="0" borderId="0" xfId="1" applyAlignment="1">
      <alignment shrinkToFit="1"/>
    </xf>
    <xf numFmtId="0" fontId="3" fillId="8" borderId="0" xfId="1" applyFont="1" applyFill="1" applyAlignment="1">
      <alignment horizontal="center"/>
    </xf>
    <xf numFmtId="0" fontId="3" fillId="8" borderId="0" xfId="1" applyFont="1" applyFill="1" applyAlignment="1">
      <alignment horizontal="center" shrinkToFit="1"/>
    </xf>
    <xf numFmtId="0" fontId="3" fillId="8" borderId="0" xfId="1" applyFont="1" applyFill="1" applyAlignment="1">
      <alignment shrinkToFit="1"/>
    </xf>
    <xf numFmtId="0" fontId="1" fillId="8" borderId="0" xfId="1" applyFill="1" applyAlignment="1">
      <alignment shrinkToFit="1"/>
    </xf>
    <xf numFmtId="0" fontId="22" fillId="0" borderId="0" xfId="1" applyFont="1" applyAlignment="1">
      <alignment horizontal="center"/>
    </xf>
    <xf numFmtId="0" fontId="22" fillId="0" borderId="0" xfId="1" applyFont="1"/>
    <xf numFmtId="0" fontId="22" fillId="8" borderId="0" xfId="1" applyFont="1" applyFill="1"/>
    <xf numFmtId="0" fontId="22" fillId="8" borderId="0" xfId="1" applyFont="1" applyFill="1" applyAlignment="1">
      <alignment shrinkToFit="1"/>
    </xf>
    <xf numFmtId="0" fontId="22" fillId="6" borderId="0" xfId="1" applyFont="1" applyFill="1" applyAlignment="1">
      <alignment shrinkToFit="1"/>
    </xf>
    <xf numFmtId="0" fontId="22" fillId="0" borderId="0" xfId="1" applyFont="1" applyAlignment="1">
      <alignment shrinkToFit="1"/>
    </xf>
    <xf numFmtId="0" fontId="20" fillId="0" borderId="3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20" fillId="0" borderId="0" xfId="1" applyFont="1" applyAlignment="1">
      <alignment horizontal="center" vertical="center" shrinkToFit="1"/>
    </xf>
    <xf numFmtId="0" fontId="18" fillId="0" borderId="0" xfId="1" applyFont="1" applyAlignment="1">
      <alignment horizontal="center" shrinkToFi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 shrinkToFit="1"/>
    </xf>
    <xf numFmtId="0" fontId="18" fillId="6" borderId="6" xfId="1" applyFont="1" applyFill="1" applyBorder="1" applyAlignment="1">
      <alignment horizontal="center" shrinkToFit="1"/>
    </xf>
    <xf numFmtId="0" fontId="21" fillId="6" borderId="6" xfId="1" applyFont="1" applyFill="1" applyBorder="1" applyAlignment="1">
      <alignment horizontal="center" shrinkToFit="1"/>
    </xf>
    <xf numFmtId="0" fontId="3" fillId="0" borderId="6" xfId="1" applyFont="1" applyBorder="1" applyAlignment="1">
      <alignment shrinkToFit="1"/>
    </xf>
    <xf numFmtId="0" fontId="1" fillId="0" borderId="6" xfId="1" applyBorder="1" applyAlignment="1">
      <alignment shrinkToFit="1"/>
    </xf>
    <xf numFmtId="0" fontId="1" fillId="0" borderId="7" xfId="1" applyBorder="1"/>
    <xf numFmtId="0" fontId="22" fillId="0" borderId="12" xfId="1" applyFont="1" applyBorder="1"/>
    <xf numFmtId="0" fontId="3" fillId="0" borderId="11" xfId="1" applyFont="1" applyBorder="1" applyAlignment="1">
      <alignment horizontal="center"/>
    </xf>
    <xf numFmtId="0" fontId="1" fillId="0" borderId="12" xfId="1" applyBorder="1"/>
    <xf numFmtId="0" fontId="22" fillId="0" borderId="8" xfId="1" applyFont="1" applyBorder="1"/>
    <xf numFmtId="0" fontId="22" fillId="0" borderId="9" xfId="1" applyFont="1" applyBorder="1"/>
    <xf numFmtId="0" fontId="22" fillId="0" borderId="10" xfId="1" applyFont="1" applyBorder="1"/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1" fillId="0" borderId="0" xfId="1" applyFont="1"/>
    <xf numFmtId="0" fontId="3" fillId="3" borderId="0" xfId="1" applyFont="1" applyFill="1" applyAlignment="1">
      <alignment horizontal="center" vertical="center"/>
    </xf>
    <xf numFmtId="0" fontId="7" fillId="0" borderId="0" xfId="2" applyFont="1" applyAlignment="1" applyProtection="1"/>
    <xf numFmtId="0" fontId="7" fillId="0" borderId="0" xfId="2" applyFont="1" applyBorder="1" applyAlignment="1" applyProtection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17" fillId="4" borderId="5" xfId="1" applyFont="1" applyFill="1" applyBorder="1" applyAlignment="1" applyProtection="1">
      <alignment horizontal="center" vertical="center"/>
      <protection locked="0"/>
    </xf>
    <xf numFmtId="0" fontId="17" fillId="4" borderId="6" xfId="1" applyFont="1" applyFill="1" applyBorder="1" applyAlignment="1" applyProtection="1">
      <alignment horizontal="center" vertical="center"/>
      <protection locked="0"/>
    </xf>
    <xf numFmtId="0" fontId="17" fillId="4" borderId="7" xfId="1" applyFont="1" applyFill="1" applyBorder="1" applyAlignment="1" applyProtection="1">
      <alignment horizontal="center" vertical="center"/>
      <protection locked="0"/>
    </xf>
    <xf numFmtId="0" fontId="17" fillId="4" borderId="8" xfId="1" applyFont="1" applyFill="1" applyBorder="1" applyAlignment="1" applyProtection="1">
      <alignment horizontal="center" vertical="center"/>
      <protection locked="0"/>
    </xf>
    <xf numFmtId="0" fontId="17" fillId="4" borderId="9" xfId="1" applyFont="1" applyFill="1" applyBorder="1" applyAlignment="1" applyProtection="1">
      <alignment horizontal="center" vertical="center"/>
      <protection locked="0"/>
    </xf>
    <xf numFmtId="0" fontId="17" fillId="4" borderId="10" xfId="1" applyFont="1" applyFill="1" applyBorder="1" applyAlignment="1" applyProtection="1">
      <alignment horizontal="center" vertical="center"/>
      <protection locked="0"/>
    </xf>
    <xf numFmtId="0" fontId="17" fillId="4" borderId="5" xfId="1" applyFont="1" applyFill="1" applyBorder="1" applyAlignment="1" applyProtection="1">
      <alignment horizontal="center" vertical="center" shrinkToFit="1"/>
      <protection locked="0"/>
    </xf>
    <xf numFmtId="0" fontId="17" fillId="4" borderId="6" xfId="1" applyFont="1" applyFill="1" applyBorder="1" applyAlignment="1" applyProtection="1">
      <alignment horizontal="center" vertical="center" shrinkToFit="1"/>
      <protection locked="0"/>
    </xf>
    <xf numFmtId="0" fontId="17" fillId="4" borderId="7" xfId="1" applyFont="1" applyFill="1" applyBorder="1" applyAlignment="1" applyProtection="1">
      <alignment horizontal="center" vertical="center" shrinkToFit="1"/>
      <protection locked="0"/>
    </xf>
    <xf numFmtId="0" fontId="17" fillId="4" borderId="8" xfId="1" applyFont="1" applyFill="1" applyBorder="1" applyAlignment="1" applyProtection="1">
      <alignment horizontal="center" vertical="center" shrinkToFit="1"/>
      <protection locked="0"/>
    </xf>
    <xf numFmtId="0" fontId="17" fillId="4" borderId="9" xfId="1" applyFont="1" applyFill="1" applyBorder="1" applyAlignment="1" applyProtection="1">
      <alignment horizontal="center" vertical="center" shrinkToFit="1"/>
      <protection locked="0"/>
    </xf>
    <xf numFmtId="0" fontId="17" fillId="4" borderId="10" xfId="1" applyFont="1" applyFill="1" applyBorder="1" applyAlignment="1" applyProtection="1">
      <alignment horizontal="center" vertical="center" shrinkToFit="1"/>
      <protection locked="0"/>
    </xf>
    <xf numFmtId="0" fontId="3" fillId="4" borderId="11" xfId="1" applyFont="1" applyFill="1" applyBorder="1" applyAlignment="1" applyProtection="1">
      <alignment horizontal="center" vertical="top"/>
      <protection locked="0"/>
    </xf>
    <xf numFmtId="0" fontId="3" fillId="4" borderId="0" xfId="1" applyFont="1" applyFill="1" applyAlignment="1" applyProtection="1">
      <alignment horizontal="center" vertical="top"/>
      <protection locked="0"/>
    </xf>
    <xf numFmtId="0" fontId="3" fillId="4" borderId="12" xfId="1" applyFont="1" applyFill="1" applyBorder="1" applyAlignment="1" applyProtection="1">
      <alignment horizontal="center" vertical="top"/>
      <protection locked="0"/>
    </xf>
    <xf numFmtId="0" fontId="3" fillId="4" borderId="8" xfId="1" applyFont="1" applyFill="1" applyBorder="1" applyAlignment="1" applyProtection="1">
      <alignment horizontal="center" vertical="top"/>
      <protection locked="0"/>
    </xf>
    <xf numFmtId="0" fontId="3" fillId="4" borderId="9" xfId="1" applyFont="1" applyFill="1" applyBorder="1" applyAlignment="1" applyProtection="1">
      <alignment horizontal="center" vertical="top"/>
      <protection locked="0"/>
    </xf>
    <xf numFmtId="0" fontId="3" fillId="4" borderId="10" xfId="1" applyFont="1" applyFill="1" applyBorder="1" applyAlignment="1" applyProtection="1">
      <alignment horizontal="center" vertical="top"/>
      <protection locked="0"/>
    </xf>
    <xf numFmtId="0" fontId="20" fillId="4" borderId="14" xfId="1" applyFont="1" applyFill="1" applyBorder="1" applyAlignment="1" applyProtection="1">
      <alignment horizontal="center" vertical="center"/>
      <protection locked="0"/>
    </xf>
    <xf numFmtId="0" fontId="20" fillId="4" borderId="15" xfId="1" applyFont="1" applyFill="1" applyBorder="1" applyAlignment="1" applyProtection="1">
      <alignment horizontal="center" vertical="center"/>
      <protection locked="0"/>
    </xf>
    <xf numFmtId="0" fontId="20" fillId="4" borderId="16" xfId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Alignment="1" applyProtection="1">
      <alignment horizontal="center" vertical="center"/>
      <protection locked="0"/>
    </xf>
    <xf numFmtId="0" fontId="17" fillId="0" borderId="0" xfId="1" applyFont="1" applyAlignment="1">
      <alignment horizontal="center" vertical="center"/>
    </xf>
    <xf numFmtId="0" fontId="2" fillId="4" borderId="5" xfId="1" applyFont="1" applyFill="1" applyBorder="1" applyAlignment="1" applyProtection="1">
      <alignment horizontal="center" vertical="top"/>
      <protection locked="0"/>
    </xf>
    <xf numFmtId="0" fontId="2" fillId="4" borderId="6" xfId="1" applyFont="1" applyFill="1" applyBorder="1" applyAlignment="1" applyProtection="1">
      <alignment horizontal="center" vertical="top"/>
      <protection locked="0"/>
    </xf>
    <xf numFmtId="0" fontId="2" fillId="4" borderId="7" xfId="1" applyFont="1" applyFill="1" applyBorder="1" applyAlignment="1" applyProtection="1">
      <alignment horizontal="center" vertical="top"/>
      <protection locked="0"/>
    </xf>
    <xf numFmtId="0" fontId="3" fillId="4" borderId="11" xfId="1" applyFont="1" applyFill="1" applyBorder="1" applyAlignment="1" applyProtection="1">
      <alignment horizontal="center"/>
      <protection locked="0"/>
    </xf>
    <xf numFmtId="0" fontId="3" fillId="4" borderId="0" xfId="1" applyFont="1" applyFill="1" applyAlignment="1" applyProtection="1">
      <alignment horizontal="center"/>
      <protection locked="0"/>
    </xf>
    <xf numFmtId="0" fontId="3" fillId="4" borderId="12" xfId="1" applyFont="1" applyFill="1" applyBorder="1" applyAlignment="1" applyProtection="1">
      <alignment horizontal="center"/>
      <protection locked="0"/>
    </xf>
    <xf numFmtId="0" fontId="20" fillId="4" borderId="1" xfId="1" applyFont="1" applyFill="1" applyBorder="1" applyAlignment="1" applyProtection="1">
      <alignment horizontal="left" vertical="center" shrinkToFit="1"/>
      <protection locked="0"/>
    </xf>
    <xf numFmtId="0" fontId="20" fillId="4" borderId="2" xfId="1" applyFont="1" applyFill="1" applyBorder="1" applyAlignment="1" applyProtection="1">
      <alignment horizontal="left" vertical="center" shrinkToFit="1"/>
      <protection locked="0"/>
    </xf>
    <xf numFmtId="0" fontId="20" fillId="4" borderId="23" xfId="1" applyFont="1" applyFill="1" applyBorder="1" applyAlignment="1" applyProtection="1">
      <alignment horizontal="left" vertical="center" shrinkToFit="1"/>
      <protection locked="0"/>
    </xf>
    <xf numFmtId="0" fontId="20" fillId="9" borderId="2" xfId="1" applyFont="1" applyFill="1" applyBorder="1" applyAlignment="1" applyProtection="1">
      <alignment horizontal="left" vertical="center" shrinkToFit="1"/>
      <protection locked="0"/>
    </xf>
    <xf numFmtId="0" fontId="20" fillId="4" borderId="25" xfId="1" applyFont="1" applyFill="1" applyBorder="1" applyAlignment="1" applyProtection="1">
      <alignment horizontal="left" vertical="center" shrinkToFit="1"/>
      <protection locked="0"/>
    </xf>
    <xf numFmtId="0" fontId="20" fillId="4" borderId="26" xfId="1" applyFont="1" applyFill="1" applyBorder="1" applyAlignment="1" applyProtection="1">
      <alignment horizontal="left" vertical="center" shrinkToFit="1"/>
      <protection locked="0"/>
    </xf>
    <xf numFmtId="0" fontId="20" fillId="4" borderId="20" xfId="1" applyFont="1" applyFill="1" applyBorder="1" applyAlignment="1" applyProtection="1">
      <alignment horizontal="left" vertical="center" shrinkToFit="1"/>
      <protection locked="0"/>
    </xf>
    <xf numFmtId="0" fontId="1" fillId="0" borderId="0" xfId="1" applyAlignment="1">
      <alignment horizontal="center" vertical="center"/>
    </xf>
    <xf numFmtId="0" fontId="20" fillId="0" borderId="29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0" fontId="20" fillId="7" borderId="23" xfId="1" applyFont="1" applyFill="1" applyBorder="1" applyAlignment="1">
      <alignment horizontal="center" vertical="center" shrinkToFit="1"/>
    </xf>
    <xf numFmtId="0" fontId="20" fillId="7" borderId="29" xfId="1" applyFont="1" applyFill="1" applyBorder="1" applyAlignment="1">
      <alignment horizontal="center" vertical="center" shrinkToFit="1"/>
    </xf>
    <xf numFmtId="0" fontId="20" fillId="7" borderId="30" xfId="1" applyFont="1" applyFill="1" applyBorder="1" applyAlignment="1">
      <alignment horizontal="center" vertical="center" shrinkToFit="1"/>
    </xf>
    <xf numFmtId="0" fontId="20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20" fillId="0" borderId="32" xfId="1" applyFont="1" applyBorder="1" applyAlignment="1">
      <alignment horizontal="left" vertical="center"/>
    </xf>
    <xf numFmtId="0" fontId="20" fillId="0" borderId="32" xfId="1" applyFont="1" applyBorder="1" applyAlignment="1">
      <alignment horizontal="center" vertical="center"/>
    </xf>
    <xf numFmtId="0" fontId="2" fillId="0" borderId="0" xfId="1" applyFont="1" applyAlignment="1" applyProtection="1">
      <alignment horizontal="center" vertical="center"/>
      <protection locked="0"/>
    </xf>
    <xf numFmtId="0" fontId="20" fillId="4" borderId="2" xfId="1" applyFont="1" applyFill="1" applyBorder="1" applyAlignment="1" applyProtection="1">
      <alignment horizontal="center" vertical="center"/>
      <protection locked="0"/>
    </xf>
    <xf numFmtId="0" fontId="20" fillId="4" borderId="28" xfId="1" applyFont="1" applyFill="1" applyBorder="1" applyAlignment="1" applyProtection="1">
      <alignment horizontal="center" vertical="center" shrinkToFit="1"/>
      <protection locked="0"/>
    </xf>
    <xf numFmtId="0" fontId="20" fillId="4" borderId="31" xfId="1" applyFont="1" applyFill="1" applyBorder="1" applyAlignment="1" applyProtection="1">
      <alignment horizontal="center" vertical="center" shrinkToFit="1"/>
      <protection locked="0"/>
    </xf>
    <xf numFmtId="0" fontId="20" fillId="4" borderId="1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Alignment="1">
      <alignment horizontal="center" vertical="center"/>
    </xf>
    <xf numFmtId="0" fontId="20" fillId="4" borderId="28" xfId="1" applyFont="1" applyFill="1" applyBorder="1" applyAlignment="1" applyProtection="1">
      <alignment horizontal="center" vertical="center"/>
      <protection locked="0"/>
    </xf>
    <xf numFmtId="0" fontId="20" fillId="4" borderId="31" xfId="1" applyFont="1" applyFill="1" applyBorder="1" applyAlignment="1" applyProtection="1">
      <alignment horizontal="center" vertical="center"/>
      <protection locked="0"/>
    </xf>
    <xf numFmtId="0" fontId="20" fillId="4" borderId="1" xfId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20" fillId="0" borderId="0" xfId="1" applyFont="1" applyAlignment="1">
      <alignment horizontal="left" vertical="center"/>
    </xf>
    <xf numFmtId="0" fontId="20" fillId="0" borderId="23" xfId="1" applyFont="1" applyBorder="1" applyAlignment="1">
      <alignment horizontal="center" vertical="center" shrinkToFit="1"/>
    </xf>
    <xf numFmtId="0" fontId="20" fillId="7" borderId="2" xfId="1" applyFont="1" applyFill="1" applyBorder="1" applyAlignment="1">
      <alignment horizontal="center" vertical="center" shrinkToFit="1"/>
    </xf>
    <xf numFmtId="0" fontId="23" fillId="4" borderId="0" xfId="1" applyFont="1" applyFill="1" applyAlignment="1" applyProtection="1">
      <alignment horizontal="center" vertical="center"/>
      <protection locked="0"/>
    </xf>
    <xf numFmtId="0" fontId="2" fillId="0" borderId="11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 shrinkToFit="1"/>
    </xf>
    <xf numFmtId="0" fontId="20" fillId="0" borderId="31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</cellXfs>
  <cellStyles count="3">
    <cellStyle name="Lien hypertexte" xfId="2" builtinId="8"/>
    <cellStyle name="Normal" xfId="0" builtinId="0"/>
    <cellStyle name="Normal 2 2" xfId="1" xr:uid="{00000000-0005-0000-0000-000002000000}"/>
  </cellStyles>
  <dxfs count="123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D96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  <color rgb="FFFFFF0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  <color rgb="FFFFFF0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E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oui\OneDrive%20-%20CSRS\Documents\1-Section%20Estrie\2024-25\1-Tournoi%204-5-6-7-1.xlsx" TargetMode="External"/><Relationship Id="rId1" Type="http://schemas.openxmlformats.org/officeDocument/2006/relationships/externalLinkPath" Target="1-Tournoi%204-5-6-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g"/>
      <sheetName val="4"/>
      <sheetName val="5"/>
      <sheetName val="6"/>
      <sheetName val="7"/>
    </sheetNames>
    <sheetDataSet>
      <sheetData sheetId="0">
        <row r="3">
          <cell r="H3" t="str">
            <v>A</v>
          </cell>
          <cell r="I3" t="str">
            <v>Du Triolet</v>
          </cell>
          <cell r="J3" t="str">
            <v>DU TRIOLET</v>
          </cell>
        </row>
        <row r="4">
          <cell r="H4" t="str">
            <v>B</v>
          </cell>
          <cell r="I4" t="str">
            <v>Séminaire de Sherbrooke</v>
          </cell>
          <cell r="J4" t="str">
            <v>SÉM. SHERBROOKE</v>
          </cell>
        </row>
        <row r="5">
          <cell r="H5" t="str">
            <v>BB</v>
          </cell>
          <cell r="I5" t="str">
            <v>Marie-Rivier</v>
          </cell>
          <cell r="J5" t="str">
            <v>MARIE-RIVIER</v>
          </cell>
        </row>
        <row r="6">
          <cell r="H6" t="str">
            <v>C</v>
          </cell>
          <cell r="I6" t="str">
            <v>Escale</v>
          </cell>
          <cell r="J6" t="str">
            <v>ESCALE</v>
          </cell>
        </row>
        <row r="7">
          <cell r="H7" t="str">
            <v>CC</v>
          </cell>
          <cell r="I7" t="str">
            <v>La Samare</v>
          </cell>
          <cell r="J7" t="str">
            <v>LA SAMARE</v>
          </cell>
        </row>
        <row r="8">
          <cell r="H8" t="str">
            <v>D</v>
          </cell>
          <cell r="I8" t="str">
            <v>Odyssée</v>
          </cell>
          <cell r="J8" t="str">
            <v>ODYSSÉE</v>
          </cell>
        </row>
        <row r="9">
          <cell r="H9" t="str">
            <v>E</v>
          </cell>
        </row>
        <row r="10">
          <cell r="H10" t="str">
            <v>EE</v>
          </cell>
          <cell r="I10" t="str">
            <v>Jeanne-Mance</v>
          </cell>
          <cell r="J10" t="str">
            <v>JEANNE-MANCE</v>
          </cell>
        </row>
        <row r="11">
          <cell r="H11" t="str">
            <v>F</v>
          </cell>
          <cell r="I11" t="str">
            <v>Le Boisé</v>
          </cell>
          <cell r="J11" t="str">
            <v>LE BOISÉ</v>
          </cell>
        </row>
        <row r="12">
          <cell r="H12" t="str">
            <v>G</v>
          </cell>
          <cell r="I12" t="str">
            <v>Mitchell-Montcalm</v>
          </cell>
          <cell r="J12" t="str">
            <v>MITCHELL</v>
          </cell>
        </row>
        <row r="13">
          <cell r="H13" t="str">
            <v>H</v>
          </cell>
          <cell r="I13" t="str">
            <v>Ste-Marie</v>
          </cell>
          <cell r="J13" t="str">
            <v>STE-MARIE</v>
          </cell>
        </row>
        <row r="14">
          <cell r="H14" t="str">
            <v>J</v>
          </cell>
          <cell r="I14" t="str">
            <v>La Montée</v>
          </cell>
          <cell r="J14" t="str">
            <v>LA MONTÉE</v>
          </cell>
        </row>
        <row r="15">
          <cell r="H15" t="str">
            <v>K</v>
          </cell>
          <cell r="I15" t="str">
            <v>Monique-Proulx</v>
          </cell>
          <cell r="J15" t="str">
            <v>M-PROULX</v>
          </cell>
        </row>
        <row r="16">
          <cell r="H16" t="str">
            <v>L</v>
          </cell>
          <cell r="I16" t="str">
            <v>Le Salésien</v>
          </cell>
          <cell r="J16" t="str">
            <v>LE SALÉSIEN</v>
          </cell>
        </row>
        <row r="17">
          <cell r="H17" t="str">
            <v>M</v>
          </cell>
          <cell r="I17" t="str">
            <v>Du Bosquet</v>
          </cell>
          <cell r="J17" t="str">
            <v>DU BOSQUET</v>
          </cell>
        </row>
        <row r="18">
          <cell r="H18" t="str">
            <v>N</v>
          </cell>
          <cell r="I18" t="str">
            <v>Du Tournesol</v>
          </cell>
          <cell r="J18" t="str">
            <v>DU TOURNESOL</v>
          </cell>
        </row>
        <row r="19">
          <cell r="H19" t="str">
            <v>O</v>
          </cell>
          <cell r="I19" t="str">
            <v>Mont-Notre-Dame</v>
          </cell>
          <cell r="J19" t="str">
            <v>MT NOTRE-DAME</v>
          </cell>
        </row>
        <row r="20">
          <cell r="H20" t="str">
            <v>P</v>
          </cell>
          <cell r="I20" t="str">
            <v>François-Delaplace</v>
          </cell>
          <cell r="J20" t="str">
            <v>FRANÇOIS-DELAPLACE</v>
          </cell>
        </row>
        <row r="21">
          <cell r="H21" t="str">
            <v>R</v>
          </cell>
          <cell r="I21" t="str">
            <v>Jean-Raimbault</v>
          </cell>
          <cell r="J21" t="str">
            <v>JEAN-RAIMBAULT</v>
          </cell>
        </row>
        <row r="22">
          <cell r="H22" t="str">
            <v>S</v>
          </cell>
          <cell r="I22" t="str">
            <v>Collège Clarétain</v>
          </cell>
          <cell r="J22" t="str">
            <v>CLARÉTAIN</v>
          </cell>
        </row>
        <row r="23">
          <cell r="H23" t="str">
            <v>T</v>
          </cell>
          <cell r="I23" t="str">
            <v>École secondaire de Bromptonville</v>
          </cell>
          <cell r="J23" t="str">
            <v>E.S.BROMPTONVILLE</v>
          </cell>
        </row>
        <row r="24">
          <cell r="H24" t="str">
            <v>V</v>
          </cell>
          <cell r="I24" t="str">
            <v>La Frontalière</v>
          </cell>
          <cell r="J24" t="str">
            <v>LA FRONTALIÈRE</v>
          </cell>
        </row>
        <row r="25">
          <cell r="H25" t="str">
            <v>W</v>
          </cell>
          <cell r="I25" t="str">
            <v>Collège St-Bernard</v>
          </cell>
          <cell r="J25" t="str">
            <v>COLLÈGE ST-BERNARD</v>
          </cell>
        </row>
        <row r="26">
          <cell r="H26" t="str">
            <v>X</v>
          </cell>
          <cell r="I26" t="str">
            <v>École internationale du Phare</v>
          </cell>
          <cell r="J26" t="str">
            <v>DU PHARE</v>
          </cell>
        </row>
        <row r="27">
          <cell r="H27" t="str">
            <v>XX</v>
          </cell>
          <cell r="I27" t="str">
            <v>La Poudrière</v>
          </cell>
          <cell r="J27" t="str">
            <v>LA POUDRIÈRE</v>
          </cell>
        </row>
        <row r="28">
          <cell r="H28" t="str">
            <v>Z</v>
          </cell>
          <cell r="I28" t="str">
            <v>Tandem</v>
          </cell>
          <cell r="J28" t="str">
            <v xml:space="preserve">TANDEM </v>
          </cell>
        </row>
        <row r="29">
          <cell r="H29" t="str">
            <v>G1</v>
          </cell>
          <cell r="I29" t="str">
            <v>Mitchell-Montcalm</v>
          </cell>
          <cell r="J29" t="str">
            <v>MONTCALM</v>
          </cell>
        </row>
        <row r="30">
          <cell r="H30" t="str">
            <v>SS</v>
          </cell>
          <cell r="I30" t="str">
            <v>Collège Mont-Ste-Anne</v>
          </cell>
          <cell r="J30" t="str">
            <v>Mt-Ste-Anne</v>
          </cell>
        </row>
        <row r="70">
          <cell r="H70" t="str">
            <v>A</v>
          </cell>
        </row>
        <row r="71">
          <cell r="H71" t="str">
            <v>B</v>
          </cell>
        </row>
        <row r="72">
          <cell r="H72" t="str">
            <v>BB</v>
          </cell>
        </row>
        <row r="73">
          <cell r="H73" t="str">
            <v>C</v>
          </cell>
        </row>
        <row r="74">
          <cell r="H74" t="str">
            <v>CC</v>
          </cell>
        </row>
        <row r="75">
          <cell r="H75" t="str">
            <v>D</v>
          </cell>
        </row>
        <row r="76">
          <cell r="H76" t="str">
            <v>EE</v>
          </cell>
        </row>
        <row r="77">
          <cell r="H77" t="str">
            <v>F</v>
          </cell>
        </row>
        <row r="78">
          <cell r="H78" t="str">
            <v>G</v>
          </cell>
        </row>
        <row r="79">
          <cell r="H79" t="str">
            <v>H</v>
          </cell>
        </row>
        <row r="80">
          <cell r="H80" t="str">
            <v>J</v>
          </cell>
        </row>
        <row r="81">
          <cell r="H81" t="str">
            <v>K</v>
          </cell>
        </row>
        <row r="82">
          <cell r="H82" t="str">
            <v>L</v>
          </cell>
        </row>
        <row r="83">
          <cell r="H83" t="str">
            <v>M</v>
          </cell>
        </row>
        <row r="84">
          <cell r="H84" t="str">
            <v>N</v>
          </cell>
        </row>
        <row r="85">
          <cell r="H85" t="str">
            <v>O</v>
          </cell>
        </row>
        <row r="86">
          <cell r="H86" t="str">
            <v>P</v>
          </cell>
        </row>
        <row r="87">
          <cell r="H87" t="str">
            <v>R</v>
          </cell>
        </row>
        <row r="88">
          <cell r="H88" t="str">
            <v>S</v>
          </cell>
        </row>
        <row r="89">
          <cell r="H89" t="str">
            <v>SS</v>
          </cell>
        </row>
        <row r="90">
          <cell r="H90" t="str">
            <v>T</v>
          </cell>
        </row>
        <row r="91">
          <cell r="H91" t="str">
            <v>V</v>
          </cell>
        </row>
        <row r="92">
          <cell r="H92" t="str">
            <v>W</v>
          </cell>
        </row>
        <row r="93">
          <cell r="H93" t="str">
            <v>X</v>
          </cell>
        </row>
        <row r="94">
          <cell r="H94" t="str">
            <v>Z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AJ95"/>
  <sheetViews>
    <sheetView topLeftCell="A5" zoomScaleNormal="100" workbookViewId="0">
      <selection activeCell="I45" sqref="I45"/>
    </sheetView>
  </sheetViews>
  <sheetFormatPr baseColWidth="10" defaultRowHeight="15.75" x14ac:dyDescent="0.2"/>
  <cols>
    <col min="1" max="1" width="7.25" style="4" customWidth="1"/>
    <col min="2" max="2" width="10.875" style="4" hidden="1" customWidth="1"/>
    <col min="3" max="3" width="18.75" style="4" hidden="1" customWidth="1"/>
    <col min="4" max="5" width="0" style="4" hidden="1" customWidth="1"/>
    <col min="6" max="6" width="20.375" style="4" hidden="1" customWidth="1"/>
    <col min="7" max="7" width="11" style="3"/>
    <col min="8" max="8" width="11" style="4"/>
    <col min="9" max="9" width="39.875" style="4" customWidth="1"/>
    <col min="10" max="10" width="25.5" style="10" customWidth="1"/>
    <col min="11" max="11" width="4.125" style="10" customWidth="1"/>
    <col min="12" max="12" width="13.5" style="7" customWidth="1"/>
    <col min="13" max="13" width="11.125" style="4" hidden="1" customWidth="1"/>
    <col min="14" max="18" width="0" style="4" hidden="1" customWidth="1"/>
    <col min="19" max="19" width="0" style="1" hidden="1" customWidth="1"/>
    <col min="20" max="37" width="0" style="4" hidden="1" customWidth="1"/>
    <col min="38" max="16384" width="11" style="4"/>
  </cols>
  <sheetData>
    <row r="1" spans="2:36" ht="38.25" customHeight="1" x14ac:dyDescent="0.4">
      <c r="C1" s="8" t="s">
        <v>8</v>
      </c>
      <c r="D1" s="2"/>
      <c r="E1" s="2"/>
      <c r="F1" s="2"/>
      <c r="G1" s="2"/>
      <c r="I1" s="106" t="s">
        <v>9</v>
      </c>
      <c r="J1" s="106"/>
      <c r="K1" s="106"/>
      <c r="L1" s="106"/>
      <c r="M1" s="112" t="s">
        <v>10</v>
      </c>
      <c r="N1" s="112"/>
      <c r="O1" s="112"/>
      <c r="P1" s="112"/>
      <c r="Q1" s="112"/>
      <c r="R1" s="112"/>
      <c r="S1" s="112"/>
      <c r="T1" s="112"/>
      <c r="U1" s="113" t="s">
        <v>11</v>
      </c>
      <c r="V1" s="114"/>
      <c r="W1" s="114"/>
      <c r="X1" s="114"/>
      <c r="Y1" s="114"/>
      <c r="Z1" s="114"/>
      <c r="AA1" s="114"/>
      <c r="AB1" s="114"/>
      <c r="AC1" s="115" t="s">
        <v>12</v>
      </c>
      <c r="AD1" s="116"/>
      <c r="AE1" s="116"/>
      <c r="AF1" s="116"/>
      <c r="AG1" s="116"/>
      <c r="AH1" s="116"/>
      <c r="AI1" s="116"/>
      <c r="AJ1" s="116"/>
    </row>
    <row r="2" spans="2:36" x14ac:dyDescent="0.25">
      <c r="B2" s="9" t="s">
        <v>13</v>
      </c>
      <c r="C2" s="110" t="s">
        <v>14</v>
      </c>
      <c r="D2" s="110"/>
      <c r="E2" s="110"/>
      <c r="L2" s="7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</v>
      </c>
      <c r="U2" s="11" t="s">
        <v>16</v>
      </c>
      <c r="V2" s="11" t="s">
        <v>17</v>
      </c>
      <c r="W2" s="11" t="s">
        <v>18</v>
      </c>
      <c r="X2" s="11" t="s">
        <v>19</v>
      </c>
      <c r="Y2" s="11" t="s">
        <v>20</v>
      </c>
      <c r="Z2" s="11" t="s">
        <v>21</v>
      </c>
      <c r="AA2" s="11" t="s">
        <v>22</v>
      </c>
      <c r="AB2" s="11" t="s">
        <v>2</v>
      </c>
      <c r="AC2" s="12" t="s">
        <v>16</v>
      </c>
      <c r="AD2" s="12" t="s">
        <v>17</v>
      </c>
      <c r="AE2" s="12" t="s">
        <v>18</v>
      </c>
      <c r="AF2" s="12" t="s">
        <v>19</v>
      </c>
      <c r="AG2" s="12" t="s">
        <v>20</v>
      </c>
      <c r="AH2" s="12" t="s">
        <v>21</v>
      </c>
      <c r="AI2" s="12" t="s">
        <v>22</v>
      </c>
      <c r="AJ2" s="12" t="s">
        <v>2</v>
      </c>
    </row>
    <row r="3" spans="2:36" x14ac:dyDescent="0.25">
      <c r="B3" s="9" t="s">
        <v>23</v>
      </c>
      <c r="C3" s="110" t="s">
        <v>24</v>
      </c>
      <c r="D3" s="110"/>
      <c r="E3" s="110"/>
      <c r="G3" s="13"/>
      <c r="H3" s="9" t="s">
        <v>25</v>
      </c>
      <c r="I3" s="14" t="s">
        <v>1</v>
      </c>
      <c r="J3" s="15" t="s">
        <v>26</v>
      </c>
      <c r="K3" s="15" t="str">
        <f>H3</f>
        <v>A</v>
      </c>
      <c r="L3" s="7">
        <v>1</v>
      </c>
      <c r="M3" s="16" t="e">
        <f t="shared" ref="M3:M29" ca="1" si="0">IF(ISNA(VLOOKUP($J3,INDIRECT("'Section "&amp;$L3&amp;"'!$p$6:$q$21"),2,FALSE)),"",VLOOKUP($J3,INDIRECT("'Section "&amp;$L3&amp;"'!$p$6:$q$21"),2,FALSE))</f>
        <v>#REF!</v>
      </c>
      <c r="N3" s="16" t="e">
        <f t="shared" ref="N3:N28" ca="1" si="1">IF(ISNA(VLOOKUP($J3,INDIRECT("'Section "&amp;$L3&amp;"'!$n$6:$o$21"),2,FALSE)),"",VLOOKUP($J3,INDIRECT("'Section "&amp;$L3&amp;"'!$n$6:$o$21"),2,FALSE))</f>
        <v>#REF!</v>
      </c>
      <c r="O3" s="16" t="e">
        <f t="shared" ref="O3:O29" ca="1" si="2">IF(ISNA(VLOOKUP($J3,INDIRECT("'Section "&amp;$L3&amp;"'!$n$24:$o$39"),2,FALSE)),"",VLOOKUP($J3,INDIRECT("'Section "&amp;$L3&amp;"'!$n$24:$o$39"),2,FALSE))</f>
        <v>#REF!</v>
      </c>
      <c r="P3" s="16" t="e">
        <f t="shared" ref="P3:P29" ca="1" si="3">IF(ISNA(VLOOKUP($J3,INDIRECT("'Section "&amp;$L3&amp;"'!$R$6:$S$21"),2,FALSE)),"",VLOOKUP($J3,INDIRECT("'Section "&amp;$L3&amp;"'!$R$6:$S$21"),2,FALSE))</f>
        <v>#REF!</v>
      </c>
      <c r="Q3" s="16" t="e">
        <f t="shared" ref="Q3:Q29" ca="1" si="4">IF(ISNA(VLOOKUP($J3,INDIRECT("'Section "&amp;$L3&amp;"'!$r$24:$s$39"),2,FALSE)),"",VLOOKUP($J3,INDIRECT("'Section "&amp;$L3&amp;"'!$r$24:$s$39"),2,FALSE))</f>
        <v>#REF!</v>
      </c>
      <c r="R3" s="16" t="e">
        <f t="shared" ref="R3:R29" ca="1" si="5">IF(ISNA(VLOOKUP($J3,INDIRECT("'Section "&amp;$L3&amp;"'!$p$24:$q$39"),2,FALSE)),"",VLOOKUP($J3,INDIRECT("'Section "&amp;$L3&amp;"'!$p$24:$q$39"),2,FALSE))</f>
        <v>#REF!</v>
      </c>
      <c r="S3" s="16" t="e">
        <f ca="1">SUM(M3:R3)</f>
        <v>#REF!</v>
      </c>
      <c r="T3" s="16" t="e">
        <f ca="1">RANK(S3,$S$3:$S$30,0)</f>
        <v>#REF!</v>
      </c>
      <c r="U3" s="1" t="e">
        <f ca="1">IF(ISNA(COUNTIF(INDIRECT("'"&amp;U$2&amp;$L3&amp;"'!A5:A170"),Lég!$H3)),0,COUNTIF(INDIRECT("'"&amp;U$2&amp;$L3&amp;"'!A5:A170"),Lég!$H3))</f>
        <v>#REF!</v>
      </c>
      <c r="V3" s="1" t="e">
        <f ca="1">IF(ISNA(COUNTIF(INDIRECT("'"&amp;V$2&amp;$L3&amp;"'!A5:A170"),Lég!$H3)),0,COUNTIF(INDIRECT("'"&amp;V$2&amp;$L3&amp;"'!A5:A170"),Lég!$H3))</f>
        <v>#REF!</v>
      </c>
      <c r="W3" s="1" t="e">
        <f ca="1">IF(ISNA(COUNTIF(INDIRECT("'"&amp;W$2&amp;$L3&amp;"'!A5:A170"),Lég!$H3)),0,COUNTIF(INDIRECT("'"&amp;W$2&amp;$L3&amp;"'!A5:A170"),Lég!$H3))</f>
        <v>#REF!</v>
      </c>
      <c r="X3" s="1" t="e">
        <f ca="1">IF(ISNA(COUNTIF(INDIRECT("'"&amp;X$2&amp;$L3&amp;"'!A5:A170"),Lég!$H3)),0,COUNTIF(INDIRECT("'"&amp;X$2&amp;$L3&amp;"'!A5:A170"),Lég!$H3))</f>
        <v>#REF!</v>
      </c>
      <c r="Y3" s="1" t="e">
        <f ca="1">IF(ISNA(COUNTIF(INDIRECT("'"&amp;Y$2&amp;$L3&amp;"'!A5:A170"),Lég!$H3)),0,COUNTIF(INDIRECT("'"&amp;Y$2&amp;$L3&amp;"'!A5:A170"),Lég!$H3))</f>
        <v>#REF!</v>
      </c>
      <c r="Z3" s="1" t="e">
        <f ca="1">IF(ISNA(COUNTIF(INDIRECT("'"&amp;Z$2&amp;$L3&amp;"'!A5:A170"),Lég!$H3)),0,COUNTIF(INDIRECT("'"&amp;Z$2&amp;$L3&amp;"'!A5:A170"),Lég!$H3))</f>
        <v>#REF!</v>
      </c>
      <c r="AA3" s="1" t="e">
        <f t="shared" ref="AA3:AA8" ca="1" si="6">SUM(U3:Z3)</f>
        <v>#REF!</v>
      </c>
      <c r="AB3" s="1" t="e">
        <f t="shared" ref="AB3:AB30" ca="1" si="7">RANK(AA3,$AA$3:$AA$30)</f>
        <v>#REF!</v>
      </c>
      <c r="AC3" s="17" t="e">
        <f t="shared" ref="AC3:AH18" ca="1" si="8">IF(OR(U3=0,U3="",M3=""),0,M3/U3)</f>
        <v>#REF!</v>
      </c>
      <c r="AD3" s="17" t="e">
        <f t="shared" ca="1" si="8"/>
        <v>#REF!</v>
      </c>
      <c r="AE3" s="17" t="e">
        <f t="shared" ca="1" si="8"/>
        <v>#REF!</v>
      </c>
      <c r="AF3" s="17" t="e">
        <f t="shared" ca="1" si="8"/>
        <v>#REF!</v>
      </c>
      <c r="AG3" s="17" t="e">
        <f t="shared" ca="1" si="8"/>
        <v>#REF!</v>
      </c>
      <c r="AH3" s="17" t="e">
        <f t="shared" ca="1" si="8"/>
        <v>#REF!</v>
      </c>
      <c r="AI3" s="17" t="e">
        <f t="shared" ref="AI3:AI8" ca="1" si="9">SUM(AC3:AH3)</f>
        <v>#REF!</v>
      </c>
      <c r="AJ3" s="18" t="e">
        <f ca="1">RANK(AI3,$AI$3:$AI$30)</f>
        <v>#REF!</v>
      </c>
    </row>
    <row r="4" spans="2:36" x14ac:dyDescent="0.25">
      <c r="B4" s="9" t="s">
        <v>27</v>
      </c>
      <c r="C4" s="110" t="s">
        <v>28</v>
      </c>
      <c r="D4" s="110"/>
      <c r="E4" s="110"/>
      <c r="G4" s="13"/>
      <c r="H4" s="9" t="s">
        <v>0</v>
      </c>
      <c r="I4" s="14" t="s">
        <v>29</v>
      </c>
      <c r="J4" s="15" t="s">
        <v>30</v>
      </c>
      <c r="K4" s="15" t="str">
        <f t="shared" ref="K4:K30" si="10">H4</f>
        <v>B</v>
      </c>
      <c r="L4" s="7">
        <v>1</v>
      </c>
      <c r="M4" s="16" t="e">
        <f t="shared" ca="1" si="0"/>
        <v>#REF!</v>
      </c>
      <c r="N4" s="16" t="e">
        <f t="shared" ca="1" si="1"/>
        <v>#REF!</v>
      </c>
      <c r="O4" s="16" t="e">
        <f t="shared" ca="1" si="2"/>
        <v>#REF!</v>
      </c>
      <c r="P4" s="16" t="e">
        <f t="shared" ca="1" si="3"/>
        <v>#REF!</v>
      </c>
      <c r="Q4" s="16" t="e">
        <f t="shared" ca="1" si="4"/>
        <v>#REF!</v>
      </c>
      <c r="R4" s="16" t="e">
        <f t="shared" ca="1" si="5"/>
        <v>#REF!</v>
      </c>
      <c r="S4" s="16" t="e">
        <f t="shared" ref="S4:S30" ca="1" si="11">SUM(M4:R4)</f>
        <v>#REF!</v>
      </c>
      <c r="T4" s="16" t="e">
        <f t="shared" ref="T4:T30" ca="1" si="12">RANK(S4,$S$3:$S$30,0)</f>
        <v>#REF!</v>
      </c>
      <c r="U4" s="1" t="e">
        <f ca="1">IF(ISNA(COUNTIF(INDIRECT("'"&amp;U$2&amp;$L4&amp;"'!A5:A170"),Lég!$H4)),0,COUNTIF(INDIRECT("'"&amp;U$2&amp;$L4&amp;"'!A5:A170"),Lég!$H4))</f>
        <v>#REF!</v>
      </c>
      <c r="V4" s="1" t="e">
        <f ca="1">IF(ISNA(COUNTIF(INDIRECT("'"&amp;V$2&amp;$L4&amp;"'!A5:A170"),Lég!$H4)),0,COUNTIF(INDIRECT("'"&amp;V$2&amp;$L4&amp;"'!A5:A170"),Lég!$H4))</f>
        <v>#REF!</v>
      </c>
      <c r="W4" s="1" t="e">
        <f ca="1">IF(ISNA(COUNTIF(INDIRECT("'"&amp;W$2&amp;$L4&amp;"'!A5:A170"),Lég!$H4)),0,COUNTIF(INDIRECT("'"&amp;W$2&amp;$L4&amp;"'!A5:A170"),Lég!$H4))</f>
        <v>#REF!</v>
      </c>
      <c r="X4" s="1" t="e">
        <f ca="1">IF(ISNA(COUNTIF(INDIRECT("'"&amp;X$2&amp;$L4&amp;"'!A5:A170"),Lég!$H4)),0,COUNTIF(INDIRECT("'"&amp;X$2&amp;$L4&amp;"'!A5:A170"),Lég!$H4))</f>
        <v>#REF!</v>
      </c>
      <c r="Y4" s="1" t="e">
        <f ca="1">IF(ISNA(COUNTIF(INDIRECT("'"&amp;Y$2&amp;$L4&amp;"'!A5:A170"),Lég!$H4)),0,COUNTIF(INDIRECT("'"&amp;Y$2&amp;$L4&amp;"'!A5:A170"),Lég!$H4))</f>
        <v>#REF!</v>
      </c>
      <c r="Z4" s="1" t="e">
        <f ca="1">IF(ISNA(COUNTIF(INDIRECT("'"&amp;Z$2&amp;$L4&amp;"'!A5:A170"),Lég!$H4)),0,COUNTIF(INDIRECT("'"&amp;Z$2&amp;$L4&amp;"'!A5:A170"),Lég!$H4))</f>
        <v>#REF!</v>
      </c>
      <c r="AA4" s="1" t="e">
        <f t="shared" ca="1" si="6"/>
        <v>#REF!</v>
      </c>
      <c r="AB4" s="1" t="e">
        <f t="shared" ca="1" si="7"/>
        <v>#REF!</v>
      </c>
      <c r="AC4" s="17" t="e">
        <f t="shared" ca="1" si="8"/>
        <v>#REF!</v>
      </c>
      <c r="AD4" s="17" t="e">
        <f t="shared" ca="1" si="8"/>
        <v>#REF!</v>
      </c>
      <c r="AE4" s="17" t="e">
        <f t="shared" ca="1" si="8"/>
        <v>#REF!</v>
      </c>
      <c r="AF4" s="17" t="e">
        <f t="shared" ca="1" si="8"/>
        <v>#REF!</v>
      </c>
      <c r="AG4" s="17" t="e">
        <f t="shared" ca="1" si="8"/>
        <v>#REF!</v>
      </c>
      <c r="AH4" s="17" t="e">
        <f t="shared" ca="1" si="8"/>
        <v>#REF!</v>
      </c>
      <c r="AI4" s="17" t="e">
        <f t="shared" ca="1" si="9"/>
        <v>#REF!</v>
      </c>
      <c r="AJ4" s="18" t="e">
        <f t="shared" ref="AJ4:AJ30" ca="1" si="13">RANK(AI4,$AI$3:$AI$30)</f>
        <v>#REF!</v>
      </c>
    </row>
    <row r="5" spans="2:36" x14ac:dyDescent="0.25">
      <c r="B5" s="9" t="s">
        <v>31</v>
      </c>
      <c r="C5" s="110" t="s">
        <v>32</v>
      </c>
      <c r="D5" s="110"/>
      <c r="E5" s="110"/>
      <c r="G5" s="13"/>
      <c r="H5" s="19" t="s">
        <v>7</v>
      </c>
      <c r="I5" s="20" t="s">
        <v>33</v>
      </c>
      <c r="J5" s="10" t="s">
        <v>34</v>
      </c>
      <c r="K5" s="15" t="str">
        <f t="shared" si="10"/>
        <v>BB</v>
      </c>
      <c r="L5" s="7">
        <v>2</v>
      </c>
      <c r="M5" s="16" t="e">
        <f t="shared" ca="1" si="0"/>
        <v>#REF!</v>
      </c>
      <c r="N5" s="16" t="e">
        <f t="shared" ca="1" si="1"/>
        <v>#REF!</v>
      </c>
      <c r="O5" s="16" t="e">
        <f t="shared" ca="1" si="2"/>
        <v>#REF!</v>
      </c>
      <c r="P5" s="16" t="e">
        <f t="shared" ca="1" si="3"/>
        <v>#REF!</v>
      </c>
      <c r="Q5" s="16" t="e">
        <f t="shared" ca="1" si="4"/>
        <v>#REF!</v>
      </c>
      <c r="R5" s="16" t="e">
        <f t="shared" ca="1" si="5"/>
        <v>#REF!</v>
      </c>
      <c r="S5" s="16" t="e">
        <f t="shared" ca="1" si="11"/>
        <v>#REF!</v>
      </c>
      <c r="T5" s="16" t="e">
        <f t="shared" ca="1" si="12"/>
        <v>#REF!</v>
      </c>
      <c r="U5" s="1" t="e">
        <f ca="1">IF(ISNA(COUNTIF(INDIRECT("'"&amp;U$2&amp;$L5&amp;"'!A5:A170"),Lég!$H5)),0,COUNTIF(INDIRECT("'"&amp;U$2&amp;$L5&amp;"'!A5:A170"),Lég!$H5))</f>
        <v>#REF!</v>
      </c>
      <c r="V5" s="1" t="e">
        <f ca="1">IF(ISNA(COUNTIF(INDIRECT("'"&amp;V$2&amp;$L5&amp;"'!A5:A170"),Lég!$H5)),0,COUNTIF(INDIRECT("'"&amp;V$2&amp;$L5&amp;"'!A5:A170"),Lég!$H5))</f>
        <v>#REF!</v>
      </c>
      <c r="W5" s="1" t="e">
        <f ca="1">IF(ISNA(COUNTIF(INDIRECT("'"&amp;W$2&amp;$L5&amp;"'!A5:A170"),Lég!$H5)),0,COUNTIF(INDIRECT("'"&amp;W$2&amp;$L5&amp;"'!A5:A170"),Lég!$H5))</f>
        <v>#REF!</v>
      </c>
      <c r="X5" s="1" t="e">
        <f ca="1">IF(ISNA(COUNTIF(INDIRECT("'"&amp;X$2&amp;$L5&amp;"'!A5:A170"),Lég!$H5)),0,COUNTIF(INDIRECT("'"&amp;X$2&amp;$L5&amp;"'!A5:A170"),Lég!$H5))</f>
        <v>#REF!</v>
      </c>
      <c r="Y5" s="1" t="e">
        <f ca="1">IF(ISNA(COUNTIF(INDIRECT("'"&amp;Y$2&amp;$L5&amp;"'!A5:A170"),Lég!$H5)),0,COUNTIF(INDIRECT("'"&amp;Y$2&amp;$L5&amp;"'!A5:A170"),Lég!$H5))</f>
        <v>#REF!</v>
      </c>
      <c r="Z5" s="1" t="e">
        <f ca="1">IF(ISNA(COUNTIF(INDIRECT("'"&amp;Z$2&amp;$L5&amp;"'!A5:A170"),Lég!$H5)),0,COUNTIF(INDIRECT("'"&amp;Z$2&amp;$L5&amp;"'!A5:A170"),Lég!$H5))</f>
        <v>#REF!</v>
      </c>
      <c r="AA5" s="1" t="e">
        <f t="shared" ca="1" si="6"/>
        <v>#REF!</v>
      </c>
      <c r="AB5" s="1" t="e">
        <f t="shared" ca="1" si="7"/>
        <v>#REF!</v>
      </c>
      <c r="AC5" s="17" t="e">
        <f t="shared" ca="1" si="8"/>
        <v>#REF!</v>
      </c>
      <c r="AD5" s="17" t="e">
        <f t="shared" ca="1" si="8"/>
        <v>#REF!</v>
      </c>
      <c r="AE5" s="17" t="e">
        <f t="shared" ca="1" si="8"/>
        <v>#REF!</v>
      </c>
      <c r="AF5" s="17" t="e">
        <f t="shared" ca="1" si="8"/>
        <v>#REF!</v>
      </c>
      <c r="AG5" s="17" t="e">
        <f t="shared" ca="1" si="8"/>
        <v>#REF!</v>
      </c>
      <c r="AH5" s="17" t="e">
        <f t="shared" ca="1" si="8"/>
        <v>#REF!</v>
      </c>
      <c r="AI5" s="17" t="e">
        <f t="shared" ca="1" si="9"/>
        <v>#REF!</v>
      </c>
      <c r="AJ5" s="18" t="e">
        <f t="shared" ca="1" si="13"/>
        <v>#REF!</v>
      </c>
    </row>
    <row r="6" spans="2:36" x14ac:dyDescent="0.25">
      <c r="B6" s="9" t="s">
        <v>35</v>
      </c>
      <c r="C6" s="110" t="s">
        <v>36</v>
      </c>
      <c r="D6" s="110"/>
      <c r="E6" s="110"/>
      <c r="G6" s="13"/>
      <c r="H6" s="9" t="s">
        <v>37</v>
      </c>
      <c r="I6" s="14" t="s">
        <v>38</v>
      </c>
      <c r="J6" s="15" t="s">
        <v>39</v>
      </c>
      <c r="K6" s="15" t="str">
        <f t="shared" si="10"/>
        <v>C</v>
      </c>
      <c r="L6" s="7">
        <v>1</v>
      </c>
      <c r="M6" s="16" t="e">
        <f t="shared" ca="1" si="0"/>
        <v>#REF!</v>
      </c>
      <c r="N6" s="16" t="e">
        <f t="shared" ca="1" si="1"/>
        <v>#REF!</v>
      </c>
      <c r="O6" s="16" t="e">
        <f t="shared" ca="1" si="2"/>
        <v>#REF!</v>
      </c>
      <c r="P6" s="16" t="e">
        <f t="shared" ca="1" si="3"/>
        <v>#REF!</v>
      </c>
      <c r="Q6" s="16" t="e">
        <f t="shared" ca="1" si="4"/>
        <v>#REF!</v>
      </c>
      <c r="R6" s="16" t="e">
        <f t="shared" ca="1" si="5"/>
        <v>#REF!</v>
      </c>
      <c r="S6" s="16" t="e">
        <f t="shared" ca="1" si="11"/>
        <v>#REF!</v>
      </c>
      <c r="T6" s="16" t="e">
        <f t="shared" ca="1" si="12"/>
        <v>#REF!</v>
      </c>
      <c r="U6" s="1" t="e">
        <f ca="1">IF(ISNA(COUNTIF(INDIRECT("'"&amp;U$2&amp;$L6&amp;"'!A5:A170"),Lég!$H6)),0,COUNTIF(INDIRECT("'"&amp;U$2&amp;$L6&amp;"'!A5:A170"),Lég!$H6))</f>
        <v>#REF!</v>
      </c>
      <c r="V6" s="1" t="e">
        <f ca="1">IF(ISNA(COUNTIF(INDIRECT("'"&amp;V$2&amp;$L6&amp;"'!A5:A170"),Lég!$H6)),0,COUNTIF(INDIRECT("'"&amp;V$2&amp;$L6&amp;"'!A5:A170"),Lég!$H6))</f>
        <v>#REF!</v>
      </c>
      <c r="W6" s="1" t="e">
        <f ca="1">IF(ISNA(COUNTIF(INDIRECT("'"&amp;W$2&amp;$L6&amp;"'!A5:A170"),Lég!$H6)),0,COUNTIF(INDIRECT("'"&amp;W$2&amp;$L6&amp;"'!A5:A170"),Lég!$H6))</f>
        <v>#REF!</v>
      </c>
      <c r="X6" s="1" t="e">
        <f ca="1">IF(ISNA(COUNTIF(INDIRECT("'"&amp;X$2&amp;$L6&amp;"'!A5:A170"),Lég!$H6)),0,COUNTIF(INDIRECT("'"&amp;X$2&amp;$L6&amp;"'!A5:A170"),Lég!$H6))</f>
        <v>#REF!</v>
      </c>
      <c r="Y6" s="1" t="e">
        <f ca="1">IF(ISNA(COUNTIF(INDIRECT("'"&amp;Y$2&amp;$L6&amp;"'!A5:A170"),Lég!$H6)),0,COUNTIF(INDIRECT("'"&amp;Y$2&amp;$L6&amp;"'!A5:A170"),Lég!$H6))</f>
        <v>#REF!</v>
      </c>
      <c r="Z6" s="1" t="e">
        <f ca="1">IF(ISNA(COUNTIF(INDIRECT("'"&amp;Z$2&amp;$L6&amp;"'!A5:A170"),Lég!$H6)),0,COUNTIF(INDIRECT("'"&amp;Z$2&amp;$L6&amp;"'!A5:A170"),Lég!$H6))</f>
        <v>#REF!</v>
      </c>
      <c r="AA6" s="1" t="e">
        <f t="shared" ca="1" si="6"/>
        <v>#REF!</v>
      </c>
      <c r="AB6" s="1" t="e">
        <f t="shared" ca="1" si="7"/>
        <v>#REF!</v>
      </c>
      <c r="AC6" s="17" t="e">
        <f t="shared" ca="1" si="8"/>
        <v>#REF!</v>
      </c>
      <c r="AD6" s="17" t="e">
        <f t="shared" ca="1" si="8"/>
        <v>#REF!</v>
      </c>
      <c r="AE6" s="17" t="e">
        <f t="shared" ca="1" si="8"/>
        <v>#REF!</v>
      </c>
      <c r="AF6" s="17" t="e">
        <f t="shared" ca="1" si="8"/>
        <v>#REF!</v>
      </c>
      <c r="AG6" s="17" t="e">
        <f t="shared" ca="1" si="8"/>
        <v>#REF!</v>
      </c>
      <c r="AH6" s="17" t="e">
        <f t="shared" ca="1" si="8"/>
        <v>#REF!</v>
      </c>
      <c r="AI6" s="17" t="e">
        <f t="shared" ca="1" si="9"/>
        <v>#REF!</v>
      </c>
      <c r="AJ6" s="18" t="e">
        <f t="shared" ca="1" si="13"/>
        <v>#REF!</v>
      </c>
    </row>
    <row r="7" spans="2:36" x14ac:dyDescent="0.25">
      <c r="B7" s="9" t="s">
        <v>40</v>
      </c>
      <c r="C7" s="110" t="s">
        <v>41</v>
      </c>
      <c r="D7" s="110"/>
      <c r="E7" s="110"/>
      <c r="G7" s="13"/>
      <c r="H7" s="19" t="s">
        <v>42</v>
      </c>
      <c r="I7" s="20" t="s">
        <v>43</v>
      </c>
      <c r="J7" s="21" t="s">
        <v>44</v>
      </c>
      <c r="K7" s="15" t="str">
        <f t="shared" si="10"/>
        <v>CC</v>
      </c>
      <c r="L7" s="7">
        <v>2</v>
      </c>
      <c r="M7" s="16" t="e">
        <f t="shared" ca="1" si="0"/>
        <v>#REF!</v>
      </c>
      <c r="N7" s="16" t="e">
        <f t="shared" ca="1" si="1"/>
        <v>#REF!</v>
      </c>
      <c r="O7" s="16" t="e">
        <f t="shared" ca="1" si="2"/>
        <v>#REF!</v>
      </c>
      <c r="P7" s="16" t="e">
        <f t="shared" ca="1" si="3"/>
        <v>#REF!</v>
      </c>
      <c r="Q7" s="16" t="e">
        <f t="shared" ca="1" si="4"/>
        <v>#REF!</v>
      </c>
      <c r="R7" s="16" t="e">
        <f t="shared" ca="1" si="5"/>
        <v>#REF!</v>
      </c>
      <c r="S7" s="16" t="e">
        <f t="shared" ca="1" si="11"/>
        <v>#REF!</v>
      </c>
      <c r="T7" s="16" t="e">
        <f t="shared" ca="1" si="12"/>
        <v>#REF!</v>
      </c>
      <c r="U7" s="1" t="e">
        <f ca="1">IF(ISNA(COUNTIF(INDIRECT("'"&amp;U$2&amp;$L7&amp;"'!A5:A170"),Lég!$H7)),0,COUNTIF(INDIRECT("'"&amp;U$2&amp;$L7&amp;"'!A5:A170"),Lég!$H7))</f>
        <v>#REF!</v>
      </c>
      <c r="V7" s="1" t="e">
        <f ca="1">IF(ISNA(COUNTIF(INDIRECT("'"&amp;V$2&amp;$L7&amp;"'!A5:A170"),Lég!$H7)),0,COUNTIF(INDIRECT("'"&amp;V$2&amp;$L7&amp;"'!A5:A170"),Lég!$H7))</f>
        <v>#REF!</v>
      </c>
      <c r="W7" s="1" t="e">
        <f ca="1">IF(ISNA(COUNTIF(INDIRECT("'"&amp;W$2&amp;$L7&amp;"'!A5:A170"),Lég!$H7)),0,COUNTIF(INDIRECT("'"&amp;W$2&amp;$L7&amp;"'!A5:A170"),Lég!$H7))</f>
        <v>#REF!</v>
      </c>
      <c r="X7" s="1" t="e">
        <f ca="1">IF(ISNA(COUNTIF(INDIRECT("'"&amp;X$2&amp;$L7&amp;"'!A5:A170"),Lég!$H7)),0,COUNTIF(INDIRECT("'"&amp;X$2&amp;$L7&amp;"'!A5:A170"),Lég!$H7))</f>
        <v>#REF!</v>
      </c>
      <c r="Y7" s="1" t="e">
        <f ca="1">IF(ISNA(COUNTIF(INDIRECT("'"&amp;Y$2&amp;$L7&amp;"'!A5:A170"),Lég!$H7)),0,COUNTIF(INDIRECT("'"&amp;Y$2&amp;$L7&amp;"'!A5:A170"),Lég!$H7))</f>
        <v>#REF!</v>
      </c>
      <c r="Z7" s="1" t="e">
        <f ca="1">IF(ISNA(COUNTIF(INDIRECT("'"&amp;Z$2&amp;$L7&amp;"'!A5:A170"),Lég!$H7)),0,COUNTIF(INDIRECT("'"&amp;Z$2&amp;$L7&amp;"'!A5:A170"),Lég!$H7))</f>
        <v>#REF!</v>
      </c>
      <c r="AA7" s="1" t="e">
        <f t="shared" ca="1" si="6"/>
        <v>#REF!</v>
      </c>
      <c r="AB7" s="1" t="e">
        <f t="shared" ca="1" si="7"/>
        <v>#REF!</v>
      </c>
      <c r="AC7" s="17" t="e">
        <f t="shared" ca="1" si="8"/>
        <v>#REF!</v>
      </c>
      <c r="AD7" s="17" t="e">
        <f t="shared" ca="1" si="8"/>
        <v>#REF!</v>
      </c>
      <c r="AE7" s="17" t="e">
        <f t="shared" ca="1" si="8"/>
        <v>#REF!</v>
      </c>
      <c r="AF7" s="17" t="e">
        <f t="shared" ca="1" si="8"/>
        <v>#REF!</v>
      </c>
      <c r="AG7" s="17" t="e">
        <f t="shared" ca="1" si="8"/>
        <v>#REF!</v>
      </c>
      <c r="AH7" s="17" t="e">
        <f t="shared" ca="1" si="8"/>
        <v>#REF!</v>
      </c>
      <c r="AI7" s="17" t="e">
        <f t="shared" ca="1" si="9"/>
        <v>#REF!</v>
      </c>
      <c r="AJ7" s="18" t="e">
        <f t="shared" ca="1" si="13"/>
        <v>#REF!</v>
      </c>
    </row>
    <row r="8" spans="2:36" x14ac:dyDescent="0.25">
      <c r="B8" s="9" t="s">
        <v>45</v>
      </c>
      <c r="C8" s="110" t="s">
        <v>46</v>
      </c>
      <c r="D8" s="110"/>
      <c r="E8" s="110"/>
      <c r="G8" s="13"/>
      <c r="H8" s="9" t="s">
        <v>47</v>
      </c>
      <c r="I8" s="22" t="s">
        <v>48</v>
      </c>
      <c r="J8" s="15" t="s">
        <v>49</v>
      </c>
      <c r="K8" s="15" t="str">
        <f t="shared" si="10"/>
        <v>D</v>
      </c>
      <c r="L8" s="7">
        <v>1</v>
      </c>
      <c r="M8" s="16" t="e">
        <f t="shared" ca="1" si="0"/>
        <v>#REF!</v>
      </c>
      <c r="N8" s="16" t="e">
        <f t="shared" ca="1" si="1"/>
        <v>#REF!</v>
      </c>
      <c r="O8" s="16" t="e">
        <f t="shared" ca="1" si="2"/>
        <v>#REF!</v>
      </c>
      <c r="P8" s="16" t="e">
        <f t="shared" ca="1" si="3"/>
        <v>#REF!</v>
      </c>
      <c r="Q8" s="16" t="e">
        <f t="shared" ca="1" si="4"/>
        <v>#REF!</v>
      </c>
      <c r="R8" s="16" t="e">
        <f t="shared" ca="1" si="5"/>
        <v>#REF!</v>
      </c>
      <c r="S8" s="16" t="e">
        <f t="shared" ca="1" si="11"/>
        <v>#REF!</v>
      </c>
      <c r="T8" s="16" t="e">
        <f t="shared" ca="1" si="12"/>
        <v>#REF!</v>
      </c>
      <c r="U8" s="1" t="e">
        <f ca="1">IF(ISNA(COUNTIF(INDIRECT("'"&amp;U$2&amp;$L8&amp;"'!A5:A170"),Lég!$H8)),0,COUNTIF(INDIRECT("'"&amp;U$2&amp;$L8&amp;"'!A5:A170"),Lég!$H8))</f>
        <v>#REF!</v>
      </c>
      <c r="V8" s="1" t="e">
        <f ca="1">IF(ISNA(COUNTIF(INDIRECT("'"&amp;V$2&amp;$L8&amp;"'!A5:A170"),Lég!$H8)),0,COUNTIF(INDIRECT("'"&amp;V$2&amp;$L8&amp;"'!A5:A170"),Lég!$H8))</f>
        <v>#REF!</v>
      </c>
      <c r="W8" s="1" t="e">
        <f ca="1">IF(ISNA(COUNTIF(INDIRECT("'"&amp;W$2&amp;$L8&amp;"'!A5:A170"),Lég!$H8)),0,COUNTIF(INDIRECT("'"&amp;W$2&amp;$L8&amp;"'!A5:A170"),Lég!$H8))</f>
        <v>#REF!</v>
      </c>
      <c r="X8" s="1" t="e">
        <f ca="1">IF(ISNA(COUNTIF(INDIRECT("'"&amp;X$2&amp;$L8&amp;"'!A5:A170"),Lég!$H8)),0,COUNTIF(INDIRECT("'"&amp;X$2&amp;$L8&amp;"'!A5:A170"),Lég!$H8))</f>
        <v>#REF!</v>
      </c>
      <c r="Y8" s="1" t="e">
        <f ca="1">IF(ISNA(COUNTIF(INDIRECT("'"&amp;Y$2&amp;$L8&amp;"'!A5:A170"),Lég!$H8)),0,COUNTIF(INDIRECT("'"&amp;Y$2&amp;$L8&amp;"'!A5:A170"),Lég!$H8))</f>
        <v>#REF!</v>
      </c>
      <c r="Z8" s="1" t="e">
        <f ca="1">IF(ISNA(COUNTIF(INDIRECT("'"&amp;Z$2&amp;$L8&amp;"'!A5:A170"),Lég!$H8)),0,COUNTIF(INDIRECT("'"&amp;Z$2&amp;$L8&amp;"'!A5:A170"),Lég!$H8))</f>
        <v>#REF!</v>
      </c>
      <c r="AA8" s="1" t="e">
        <f t="shared" ca="1" si="6"/>
        <v>#REF!</v>
      </c>
      <c r="AB8" s="1" t="e">
        <f t="shared" ca="1" si="7"/>
        <v>#REF!</v>
      </c>
      <c r="AC8" s="17" t="e">
        <f t="shared" ca="1" si="8"/>
        <v>#REF!</v>
      </c>
      <c r="AD8" s="17" t="e">
        <f t="shared" ca="1" si="8"/>
        <v>#REF!</v>
      </c>
      <c r="AE8" s="17" t="e">
        <f t="shared" ca="1" si="8"/>
        <v>#REF!</v>
      </c>
      <c r="AF8" s="17" t="e">
        <f t="shared" ca="1" si="8"/>
        <v>#REF!</v>
      </c>
      <c r="AG8" s="17" t="e">
        <f t="shared" ca="1" si="8"/>
        <v>#REF!</v>
      </c>
      <c r="AH8" s="17" t="e">
        <f t="shared" ca="1" si="8"/>
        <v>#REF!</v>
      </c>
      <c r="AI8" s="17" t="e">
        <f t="shared" ca="1" si="9"/>
        <v>#REF!</v>
      </c>
      <c r="AJ8" s="18" t="e">
        <f t="shared" ca="1" si="13"/>
        <v>#REF!</v>
      </c>
    </row>
    <row r="9" spans="2:36" hidden="1" x14ac:dyDescent="0.25">
      <c r="B9" s="9" t="s">
        <v>50</v>
      </c>
      <c r="C9" s="110" t="s">
        <v>51</v>
      </c>
      <c r="D9" s="110"/>
      <c r="E9" s="110"/>
      <c r="G9" s="13"/>
      <c r="H9" s="9" t="s">
        <v>52</v>
      </c>
      <c r="I9" s="22"/>
      <c r="J9" s="21"/>
      <c r="K9" s="15" t="str">
        <f t="shared" si="10"/>
        <v>E</v>
      </c>
      <c r="M9" s="16"/>
      <c r="N9" s="16"/>
      <c r="O9" s="16"/>
      <c r="P9" s="16"/>
      <c r="Q9" s="16"/>
      <c r="R9" s="16"/>
      <c r="S9" s="16"/>
      <c r="T9" s="16" t="e">
        <f t="shared" ca="1" si="12"/>
        <v>#REF!</v>
      </c>
      <c r="U9" s="1"/>
      <c r="V9" s="1"/>
      <c r="W9" s="1"/>
      <c r="X9" s="1"/>
      <c r="Y9" s="1"/>
      <c r="Z9" s="1"/>
      <c r="AA9" s="1"/>
      <c r="AB9" s="1" t="e">
        <f t="shared" ca="1" si="7"/>
        <v>#REF!</v>
      </c>
      <c r="AC9" s="17">
        <f t="shared" si="8"/>
        <v>0</v>
      </c>
      <c r="AD9" s="17">
        <f t="shared" si="8"/>
        <v>0</v>
      </c>
      <c r="AE9" s="17">
        <f t="shared" si="8"/>
        <v>0</v>
      </c>
      <c r="AF9" s="17">
        <f t="shared" si="8"/>
        <v>0</v>
      </c>
      <c r="AG9" s="17">
        <f t="shared" si="8"/>
        <v>0</v>
      </c>
      <c r="AH9" s="17">
        <f t="shared" si="8"/>
        <v>0</v>
      </c>
      <c r="AI9" s="17"/>
      <c r="AJ9" s="18" t="e">
        <f t="shared" ca="1" si="13"/>
        <v>#REF!</v>
      </c>
    </row>
    <row r="10" spans="2:36" x14ac:dyDescent="0.25">
      <c r="B10" s="9" t="s">
        <v>53</v>
      </c>
      <c r="C10" s="110" t="s">
        <v>54</v>
      </c>
      <c r="D10" s="110"/>
      <c r="E10" s="110"/>
      <c r="G10" s="13"/>
      <c r="H10" s="19" t="s">
        <v>55</v>
      </c>
      <c r="I10" s="23" t="s">
        <v>56</v>
      </c>
      <c r="J10" s="21" t="s">
        <v>57</v>
      </c>
      <c r="K10" s="15" t="str">
        <f t="shared" si="10"/>
        <v>EE</v>
      </c>
      <c r="L10" s="7">
        <v>2</v>
      </c>
      <c r="M10" s="16" t="e">
        <f t="shared" ca="1" si="0"/>
        <v>#REF!</v>
      </c>
      <c r="N10" s="16" t="e">
        <f t="shared" ca="1" si="1"/>
        <v>#REF!</v>
      </c>
      <c r="O10" s="16" t="e">
        <f t="shared" ca="1" si="2"/>
        <v>#REF!</v>
      </c>
      <c r="P10" s="16" t="e">
        <f t="shared" ca="1" si="3"/>
        <v>#REF!</v>
      </c>
      <c r="Q10" s="16" t="e">
        <f t="shared" ca="1" si="4"/>
        <v>#REF!</v>
      </c>
      <c r="R10" s="16" t="e">
        <f t="shared" ca="1" si="5"/>
        <v>#REF!</v>
      </c>
      <c r="S10" s="16" t="e">
        <f t="shared" ca="1" si="11"/>
        <v>#REF!</v>
      </c>
      <c r="T10" s="16" t="e">
        <f t="shared" ca="1" si="12"/>
        <v>#REF!</v>
      </c>
      <c r="U10" s="1" t="e">
        <f ca="1">IF(ISNA(COUNTIF(INDIRECT("'"&amp;U$2&amp;$L10&amp;"'!A5:A170"),Lég!$H10)),0,COUNTIF(INDIRECT("'"&amp;U$2&amp;$L10&amp;"'!A5:A170"),Lég!$H10))</f>
        <v>#REF!</v>
      </c>
      <c r="V10" s="1" t="e">
        <f ca="1">IF(ISNA(COUNTIF(INDIRECT("'"&amp;V$2&amp;$L10&amp;"'!A5:A170"),Lég!$H10)),0,COUNTIF(INDIRECT("'"&amp;V$2&amp;$L10&amp;"'!A5:A170"),Lég!$H10))</f>
        <v>#REF!</v>
      </c>
      <c r="W10" s="1" t="e">
        <f ca="1">IF(ISNA(COUNTIF(INDIRECT("'"&amp;W$2&amp;$L10&amp;"'!A5:A170"),Lég!$H10)),0,COUNTIF(INDIRECT("'"&amp;W$2&amp;$L10&amp;"'!A5:A170"),Lég!$H10))</f>
        <v>#REF!</v>
      </c>
      <c r="X10" s="1" t="e">
        <f ca="1">IF(ISNA(COUNTIF(INDIRECT("'"&amp;X$2&amp;$L10&amp;"'!A5:A170"),Lég!$H10)),0,COUNTIF(INDIRECT("'"&amp;X$2&amp;$L10&amp;"'!A5:A170"),Lég!$H10))</f>
        <v>#REF!</v>
      </c>
      <c r="Y10" s="1" t="e">
        <f ca="1">IF(ISNA(COUNTIF(INDIRECT("'"&amp;Y$2&amp;$L10&amp;"'!A5:A170"),Lég!$H10)),0,COUNTIF(INDIRECT("'"&amp;Y$2&amp;$L10&amp;"'!A5:A170"),Lég!$H10))</f>
        <v>#REF!</v>
      </c>
      <c r="Z10" s="1" t="e">
        <f ca="1">IF(ISNA(COUNTIF(INDIRECT("'"&amp;Z$2&amp;$L10&amp;"'!A5:A170"),Lég!$H10)),0,COUNTIF(INDIRECT("'"&amp;Z$2&amp;$L10&amp;"'!A5:A170"),Lég!$H10))</f>
        <v>#REF!</v>
      </c>
      <c r="AA10" s="1" t="e">
        <f t="shared" ref="AA10:AA30" ca="1" si="14">SUM(U10:Z10)</f>
        <v>#REF!</v>
      </c>
      <c r="AB10" s="1" t="e">
        <f t="shared" ca="1" si="7"/>
        <v>#REF!</v>
      </c>
      <c r="AC10" s="17" t="e">
        <f t="shared" ca="1" si="8"/>
        <v>#REF!</v>
      </c>
      <c r="AD10" s="17" t="e">
        <f t="shared" ca="1" si="8"/>
        <v>#REF!</v>
      </c>
      <c r="AE10" s="17" t="e">
        <f t="shared" ca="1" si="8"/>
        <v>#REF!</v>
      </c>
      <c r="AF10" s="17" t="e">
        <f t="shared" ca="1" si="8"/>
        <v>#REF!</v>
      </c>
      <c r="AG10" s="17" t="e">
        <f t="shared" ca="1" si="8"/>
        <v>#REF!</v>
      </c>
      <c r="AH10" s="17" t="e">
        <f t="shared" ca="1" si="8"/>
        <v>#REF!</v>
      </c>
      <c r="AI10" s="17" t="e">
        <f t="shared" ref="AI10:AI30" ca="1" si="15">SUM(AC10:AH10)</f>
        <v>#REF!</v>
      </c>
      <c r="AJ10" s="18" t="e">
        <f t="shared" ca="1" si="13"/>
        <v>#REF!</v>
      </c>
    </row>
    <row r="11" spans="2:36" x14ac:dyDescent="0.25">
      <c r="B11" s="9" t="s">
        <v>58</v>
      </c>
      <c r="C11" s="110" t="s">
        <v>59</v>
      </c>
      <c r="D11" s="110"/>
      <c r="E11" s="110"/>
      <c r="G11" s="13"/>
      <c r="H11" s="24" t="s">
        <v>60</v>
      </c>
      <c r="I11" s="25" t="s">
        <v>61</v>
      </c>
      <c r="J11" s="10" t="s">
        <v>62</v>
      </c>
      <c r="K11" s="15" t="str">
        <f t="shared" si="10"/>
        <v>F</v>
      </c>
      <c r="L11" s="7">
        <v>1</v>
      </c>
      <c r="M11" s="16" t="e">
        <f t="shared" ca="1" si="0"/>
        <v>#REF!</v>
      </c>
      <c r="N11" s="16" t="e">
        <f t="shared" ca="1" si="1"/>
        <v>#REF!</v>
      </c>
      <c r="O11" s="16" t="e">
        <f t="shared" ca="1" si="2"/>
        <v>#REF!</v>
      </c>
      <c r="P11" s="16" t="e">
        <f t="shared" ca="1" si="3"/>
        <v>#REF!</v>
      </c>
      <c r="Q11" s="16" t="e">
        <f t="shared" ca="1" si="4"/>
        <v>#REF!</v>
      </c>
      <c r="R11" s="16" t="e">
        <f t="shared" ca="1" si="5"/>
        <v>#REF!</v>
      </c>
      <c r="S11" s="16" t="e">
        <f t="shared" ca="1" si="11"/>
        <v>#REF!</v>
      </c>
      <c r="T11" s="16" t="e">
        <f t="shared" ca="1" si="12"/>
        <v>#REF!</v>
      </c>
      <c r="U11" s="1" t="e">
        <f ca="1">IF(ISNA(COUNTIF(INDIRECT("'"&amp;U$2&amp;$L11&amp;"'!A5:A170"),Lég!$H11)),0,COUNTIF(INDIRECT("'"&amp;U$2&amp;$L11&amp;"'!A5:A170"),Lég!$H11))</f>
        <v>#REF!</v>
      </c>
      <c r="V11" s="1" t="e">
        <f ca="1">IF(ISNA(COUNTIF(INDIRECT("'"&amp;V$2&amp;$L11&amp;"'!A5:A170"),Lég!$H11)),0,COUNTIF(INDIRECT("'"&amp;V$2&amp;$L11&amp;"'!A5:A170"),Lég!$H11))</f>
        <v>#REF!</v>
      </c>
      <c r="W11" s="1" t="e">
        <f ca="1">IF(ISNA(COUNTIF(INDIRECT("'"&amp;W$2&amp;$L11&amp;"'!A5:A170"),Lég!$H11)),0,COUNTIF(INDIRECT("'"&amp;W$2&amp;$L11&amp;"'!A5:A170"),Lég!$H11))</f>
        <v>#REF!</v>
      </c>
      <c r="X11" s="1" t="e">
        <f ca="1">IF(ISNA(COUNTIF(INDIRECT("'"&amp;X$2&amp;$L11&amp;"'!A5:A170"),Lég!$H11)),0,COUNTIF(INDIRECT("'"&amp;X$2&amp;$L11&amp;"'!A5:A170"),Lég!$H11))</f>
        <v>#REF!</v>
      </c>
      <c r="Y11" s="1" t="e">
        <f ca="1">IF(ISNA(COUNTIF(INDIRECT("'"&amp;Y$2&amp;$L11&amp;"'!A5:A170"),Lég!$H11)),0,COUNTIF(INDIRECT("'"&amp;Y$2&amp;$L11&amp;"'!A5:A170"),Lég!$H11))</f>
        <v>#REF!</v>
      </c>
      <c r="Z11" s="1" t="e">
        <f ca="1">IF(ISNA(COUNTIF(INDIRECT("'"&amp;Z$2&amp;$L11&amp;"'!A5:A170"),Lég!$H11)),0,COUNTIF(INDIRECT("'"&amp;Z$2&amp;$L11&amp;"'!A5:A170"),Lég!$H11))</f>
        <v>#REF!</v>
      </c>
      <c r="AA11" s="1" t="e">
        <f t="shared" ca="1" si="14"/>
        <v>#REF!</v>
      </c>
      <c r="AB11" s="1" t="e">
        <f t="shared" ca="1" si="7"/>
        <v>#REF!</v>
      </c>
      <c r="AC11" s="17" t="e">
        <f t="shared" ca="1" si="8"/>
        <v>#REF!</v>
      </c>
      <c r="AD11" s="17" t="e">
        <f t="shared" ca="1" si="8"/>
        <v>#REF!</v>
      </c>
      <c r="AE11" s="17" t="e">
        <f t="shared" ca="1" si="8"/>
        <v>#REF!</v>
      </c>
      <c r="AF11" s="17" t="e">
        <f t="shared" ca="1" si="8"/>
        <v>#REF!</v>
      </c>
      <c r="AG11" s="17" t="e">
        <f t="shared" ca="1" si="8"/>
        <v>#REF!</v>
      </c>
      <c r="AH11" s="17" t="e">
        <f t="shared" ca="1" si="8"/>
        <v>#REF!</v>
      </c>
      <c r="AI11" s="17" t="e">
        <f t="shared" ca="1" si="15"/>
        <v>#REF!</v>
      </c>
      <c r="AJ11" s="18" t="e">
        <f t="shared" ca="1" si="13"/>
        <v>#REF!</v>
      </c>
    </row>
    <row r="12" spans="2:36" x14ac:dyDescent="0.25">
      <c r="B12" s="9" t="s">
        <v>63</v>
      </c>
      <c r="C12" s="110" t="s">
        <v>64</v>
      </c>
      <c r="D12" s="110"/>
      <c r="E12" s="110"/>
      <c r="G12" s="13"/>
      <c r="H12" s="9" t="s">
        <v>5</v>
      </c>
      <c r="I12" s="22" t="s">
        <v>65</v>
      </c>
      <c r="J12" s="15" t="s">
        <v>66</v>
      </c>
      <c r="K12" s="15" t="str">
        <f t="shared" si="10"/>
        <v>G</v>
      </c>
      <c r="L12" s="7">
        <v>1</v>
      </c>
      <c r="M12" s="16" t="e">
        <f t="shared" ca="1" si="0"/>
        <v>#REF!</v>
      </c>
      <c r="N12" s="16" t="e">
        <f t="shared" ca="1" si="1"/>
        <v>#REF!</v>
      </c>
      <c r="O12" s="16" t="e">
        <f t="shared" ca="1" si="2"/>
        <v>#REF!</v>
      </c>
      <c r="P12" s="16" t="e">
        <f t="shared" ca="1" si="3"/>
        <v>#REF!</v>
      </c>
      <c r="Q12" s="16" t="e">
        <f t="shared" ca="1" si="4"/>
        <v>#REF!</v>
      </c>
      <c r="R12" s="16" t="e">
        <f t="shared" ca="1" si="5"/>
        <v>#REF!</v>
      </c>
      <c r="S12" s="16" t="e">
        <f t="shared" ca="1" si="11"/>
        <v>#REF!</v>
      </c>
      <c r="T12" s="16" t="e">
        <f t="shared" ca="1" si="12"/>
        <v>#REF!</v>
      </c>
      <c r="U12" s="1" t="e">
        <f ca="1">IF(ISNA(COUNTIF(INDIRECT("'"&amp;U$2&amp;$L12&amp;"'!A5:A170"),Lég!$H12)),0,COUNTIF(INDIRECT("'"&amp;U$2&amp;$L12&amp;"'!A5:A170"),Lég!$H12))</f>
        <v>#REF!</v>
      </c>
      <c r="V12" s="1" t="e">
        <f ca="1">IF(ISNA(COUNTIF(INDIRECT("'"&amp;V$2&amp;$L12&amp;"'!A5:A170"),Lég!$H12)),0,COUNTIF(INDIRECT("'"&amp;V$2&amp;$L12&amp;"'!A5:A170"),Lég!$H12))</f>
        <v>#REF!</v>
      </c>
      <c r="W12" s="1" t="e">
        <f ca="1">IF(ISNA(COUNTIF(INDIRECT("'"&amp;W$2&amp;$L12&amp;"'!A5:A170"),Lég!$H12)),0,COUNTIF(INDIRECT("'"&amp;W$2&amp;$L12&amp;"'!A5:A170"),Lég!$H12))</f>
        <v>#REF!</v>
      </c>
      <c r="X12" s="1" t="e">
        <f ca="1">IF(ISNA(COUNTIF(INDIRECT("'"&amp;X$2&amp;$L12&amp;"'!A5:A170"),Lég!$H12)),0,COUNTIF(INDIRECT("'"&amp;X$2&amp;$L12&amp;"'!A5:A170"),Lég!$H12))</f>
        <v>#REF!</v>
      </c>
      <c r="Y12" s="1" t="e">
        <f ca="1">IF(ISNA(COUNTIF(INDIRECT("'"&amp;Y$2&amp;$L12&amp;"'!A5:A170"),Lég!$H12)),0,COUNTIF(INDIRECT("'"&amp;Y$2&amp;$L12&amp;"'!A5:A170"),Lég!$H12))</f>
        <v>#REF!</v>
      </c>
      <c r="Z12" s="1" t="e">
        <f ca="1">IF(ISNA(COUNTIF(INDIRECT("'"&amp;Z$2&amp;$L12&amp;"'!A5:A170"),Lég!$H12)),0,COUNTIF(INDIRECT("'"&amp;Z$2&amp;$L12&amp;"'!A5:A170"),Lég!$H12))</f>
        <v>#REF!</v>
      </c>
      <c r="AA12" s="1" t="e">
        <f t="shared" ca="1" si="14"/>
        <v>#REF!</v>
      </c>
      <c r="AB12" s="1" t="e">
        <f t="shared" ca="1" si="7"/>
        <v>#REF!</v>
      </c>
      <c r="AC12" s="17" t="e">
        <f t="shared" ca="1" si="8"/>
        <v>#REF!</v>
      </c>
      <c r="AD12" s="17" t="e">
        <f t="shared" ca="1" si="8"/>
        <v>#REF!</v>
      </c>
      <c r="AE12" s="17" t="e">
        <f t="shared" ca="1" si="8"/>
        <v>#REF!</v>
      </c>
      <c r="AF12" s="17" t="e">
        <f t="shared" ca="1" si="8"/>
        <v>#REF!</v>
      </c>
      <c r="AG12" s="17" t="e">
        <f t="shared" ca="1" si="8"/>
        <v>#REF!</v>
      </c>
      <c r="AH12" s="17" t="e">
        <f t="shared" ca="1" si="8"/>
        <v>#REF!</v>
      </c>
      <c r="AI12" s="17" t="e">
        <f t="shared" ca="1" si="15"/>
        <v>#REF!</v>
      </c>
      <c r="AJ12" s="18" t="e">
        <f t="shared" ca="1" si="13"/>
        <v>#REF!</v>
      </c>
    </row>
    <row r="13" spans="2:36" x14ac:dyDescent="0.25">
      <c r="B13" s="9" t="s">
        <v>67</v>
      </c>
      <c r="C13" s="110" t="s">
        <v>68</v>
      </c>
      <c r="D13" s="110"/>
      <c r="E13" s="110"/>
      <c r="G13" s="13"/>
      <c r="H13" s="24" t="s">
        <v>69</v>
      </c>
      <c r="I13" s="25" t="s">
        <v>70</v>
      </c>
      <c r="J13" s="21" t="s">
        <v>71</v>
      </c>
      <c r="K13" s="15" t="str">
        <f t="shared" si="10"/>
        <v>H</v>
      </c>
      <c r="L13" s="7">
        <v>2</v>
      </c>
      <c r="M13" s="16" t="e">
        <f t="shared" ca="1" si="0"/>
        <v>#REF!</v>
      </c>
      <c r="N13" s="16" t="e">
        <f t="shared" ca="1" si="1"/>
        <v>#REF!</v>
      </c>
      <c r="O13" s="16" t="e">
        <f t="shared" ca="1" si="2"/>
        <v>#REF!</v>
      </c>
      <c r="P13" s="16" t="e">
        <f t="shared" ca="1" si="3"/>
        <v>#REF!</v>
      </c>
      <c r="Q13" s="16" t="e">
        <f t="shared" ca="1" si="4"/>
        <v>#REF!</v>
      </c>
      <c r="R13" s="16" t="e">
        <f t="shared" ca="1" si="5"/>
        <v>#REF!</v>
      </c>
      <c r="S13" s="16" t="e">
        <f t="shared" ca="1" si="11"/>
        <v>#REF!</v>
      </c>
      <c r="T13" s="16" t="e">
        <f t="shared" ca="1" si="12"/>
        <v>#REF!</v>
      </c>
      <c r="U13" s="1" t="e">
        <f ca="1">IF(ISNA(COUNTIF(INDIRECT("'"&amp;U$2&amp;$L13&amp;"'!A5:A170"),Lég!$H13)),0,COUNTIF(INDIRECT("'"&amp;U$2&amp;$L13&amp;"'!A5:A170"),Lég!$H13))</f>
        <v>#REF!</v>
      </c>
      <c r="V13" s="1" t="e">
        <f ca="1">IF(ISNA(COUNTIF(INDIRECT("'"&amp;V$2&amp;$L13&amp;"'!A5:A170"),Lég!$H13)),0,COUNTIF(INDIRECT("'"&amp;V$2&amp;$L13&amp;"'!A5:A170"),Lég!$H13))</f>
        <v>#REF!</v>
      </c>
      <c r="W13" s="1" t="e">
        <f ca="1">IF(ISNA(COUNTIF(INDIRECT("'"&amp;W$2&amp;$L13&amp;"'!A5:A170"),Lég!$H13)),0,COUNTIF(INDIRECT("'"&amp;W$2&amp;$L13&amp;"'!A5:A170"),Lég!$H13))</f>
        <v>#REF!</v>
      </c>
      <c r="X13" s="1" t="e">
        <f ca="1">IF(ISNA(COUNTIF(INDIRECT("'"&amp;X$2&amp;$L13&amp;"'!A5:A170"),Lég!$H13)),0,COUNTIF(INDIRECT("'"&amp;X$2&amp;$L13&amp;"'!A5:A170"),Lég!$H13))</f>
        <v>#REF!</v>
      </c>
      <c r="Y13" s="1" t="e">
        <f ca="1">IF(ISNA(COUNTIF(INDIRECT("'"&amp;Y$2&amp;$L13&amp;"'!A5:A170"),Lég!$H13)),0,COUNTIF(INDIRECT("'"&amp;Y$2&amp;$L13&amp;"'!A5:A170"),Lég!$H13))</f>
        <v>#REF!</v>
      </c>
      <c r="Z13" s="1" t="e">
        <f ca="1">IF(ISNA(COUNTIF(INDIRECT("'"&amp;Z$2&amp;$L13&amp;"'!A5:A170"),Lég!$H13)),0,COUNTIF(INDIRECT("'"&amp;Z$2&amp;$L13&amp;"'!A5:A170"),Lég!$H13))</f>
        <v>#REF!</v>
      </c>
      <c r="AA13" s="1" t="e">
        <f t="shared" ca="1" si="14"/>
        <v>#REF!</v>
      </c>
      <c r="AB13" s="1" t="e">
        <f t="shared" ca="1" si="7"/>
        <v>#REF!</v>
      </c>
      <c r="AC13" s="17" t="e">
        <f ca="1">IF(OR(U13=0,U13="",M13=""),0,M13/U13)</f>
        <v>#REF!</v>
      </c>
      <c r="AD13" s="17" t="e">
        <f t="shared" ca="1" si="8"/>
        <v>#REF!</v>
      </c>
      <c r="AE13" s="17" t="e">
        <f t="shared" ca="1" si="8"/>
        <v>#REF!</v>
      </c>
      <c r="AF13" s="17" t="e">
        <f t="shared" ca="1" si="8"/>
        <v>#REF!</v>
      </c>
      <c r="AG13" s="17" t="e">
        <f t="shared" ca="1" si="8"/>
        <v>#REF!</v>
      </c>
      <c r="AH13" s="17" t="e">
        <f t="shared" ca="1" si="8"/>
        <v>#REF!</v>
      </c>
      <c r="AI13" s="17" t="e">
        <f t="shared" ca="1" si="15"/>
        <v>#REF!</v>
      </c>
      <c r="AJ13" s="18" t="e">
        <f t="shared" ca="1" si="13"/>
        <v>#REF!</v>
      </c>
    </row>
    <row r="14" spans="2:36" x14ac:dyDescent="0.25">
      <c r="B14" s="3" t="s">
        <v>72</v>
      </c>
      <c r="C14" s="111" t="s">
        <v>73</v>
      </c>
      <c r="D14" s="111"/>
      <c r="E14" s="111"/>
      <c r="G14" s="13"/>
      <c r="H14" s="9" t="s">
        <v>74</v>
      </c>
      <c r="I14" s="22" t="s">
        <v>75</v>
      </c>
      <c r="J14" s="15" t="s">
        <v>76</v>
      </c>
      <c r="K14" s="15" t="str">
        <f t="shared" si="10"/>
        <v>J</v>
      </c>
      <c r="L14" s="7">
        <v>1</v>
      </c>
      <c r="M14" s="16" t="e">
        <f t="shared" ca="1" si="0"/>
        <v>#REF!</v>
      </c>
      <c r="N14" s="16" t="e">
        <f t="shared" ca="1" si="1"/>
        <v>#REF!</v>
      </c>
      <c r="O14" s="16" t="e">
        <f t="shared" ca="1" si="2"/>
        <v>#REF!</v>
      </c>
      <c r="P14" s="16" t="e">
        <f t="shared" ca="1" si="3"/>
        <v>#REF!</v>
      </c>
      <c r="Q14" s="16" t="e">
        <f t="shared" ca="1" si="4"/>
        <v>#REF!</v>
      </c>
      <c r="R14" s="16" t="e">
        <f t="shared" ca="1" si="5"/>
        <v>#REF!</v>
      </c>
      <c r="S14" s="16" t="e">
        <f t="shared" ca="1" si="11"/>
        <v>#REF!</v>
      </c>
      <c r="T14" s="16" t="e">
        <f t="shared" ca="1" si="12"/>
        <v>#REF!</v>
      </c>
      <c r="U14" s="1" t="e">
        <f ca="1">IF(ISNA(COUNTIF(INDIRECT("'"&amp;U$2&amp;$L14&amp;"'!A5:A170"),Lég!$H14)),0,COUNTIF(INDIRECT("'"&amp;U$2&amp;$L14&amp;"'!A5:A170"),Lég!$H14))</f>
        <v>#REF!</v>
      </c>
      <c r="V14" s="1" t="e">
        <f ca="1">IF(ISNA(COUNTIF(INDIRECT("'"&amp;V$2&amp;$L14&amp;"'!A5:A170"),Lég!$H14)),0,COUNTIF(INDIRECT("'"&amp;V$2&amp;$L14&amp;"'!A5:A170"),Lég!$H14))</f>
        <v>#REF!</v>
      </c>
      <c r="W14" s="1" t="e">
        <f ca="1">IF(ISNA(COUNTIF(INDIRECT("'"&amp;W$2&amp;$L14&amp;"'!A5:A170"),Lég!$H14)),0,COUNTIF(INDIRECT("'"&amp;W$2&amp;$L14&amp;"'!A5:A170"),Lég!$H14))</f>
        <v>#REF!</v>
      </c>
      <c r="X14" s="1" t="e">
        <f ca="1">IF(ISNA(COUNTIF(INDIRECT("'"&amp;X$2&amp;$L14&amp;"'!A5:A170"),Lég!$H14)),0,COUNTIF(INDIRECT("'"&amp;X$2&amp;$L14&amp;"'!A5:A170"),Lég!$H14))</f>
        <v>#REF!</v>
      </c>
      <c r="Y14" s="1" t="e">
        <f ca="1">IF(ISNA(COUNTIF(INDIRECT("'"&amp;Y$2&amp;$L14&amp;"'!A5:A170"),Lég!$H14)),0,COUNTIF(INDIRECT("'"&amp;Y$2&amp;$L14&amp;"'!A5:A170"),Lég!$H14))</f>
        <v>#REF!</v>
      </c>
      <c r="Z14" s="1" t="e">
        <f ca="1">IF(ISNA(COUNTIF(INDIRECT("'"&amp;Z$2&amp;$L14&amp;"'!A5:A170"),Lég!$H14)),0,COUNTIF(INDIRECT("'"&amp;Z$2&amp;$L14&amp;"'!A5:A170"),Lég!$H14))</f>
        <v>#REF!</v>
      </c>
      <c r="AA14" s="1" t="e">
        <f t="shared" ca="1" si="14"/>
        <v>#REF!</v>
      </c>
      <c r="AB14" s="1" t="e">
        <f t="shared" ca="1" si="7"/>
        <v>#REF!</v>
      </c>
      <c r="AC14" s="17" t="e">
        <f t="shared" ref="AC14:AH30" ca="1" si="16">IF(OR(U14=0,U14="",M14=""),0,M14/U14)</f>
        <v>#REF!</v>
      </c>
      <c r="AD14" s="17" t="e">
        <f t="shared" ca="1" si="8"/>
        <v>#REF!</v>
      </c>
      <c r="AE14" s="17" t="e">
        <f t="shared" ca="1" si="8"/>
        <v>#REF!</v>
      </c>
      <c r="AF14" s="17" t="e">
        <f t="shared" ca="1" si="8"/>
        <v>#REF!</v>
      </c>
      <c r="AG14" s="17" t="e">
        <f t="shared" ca="1" si="8"/>
        <v>#REF!</v>
      </c>
      <c r="AH14" s="17" t="e">
        <f t="shared" ca="1" si="8"/>
        <v>#REF!</v>
      </c>
      <c r="AI14" s="17" t="e">
        <f t="shared" ca="1" si="15"/>
        <v>#REF!</v>
      </c>
      <c r="AJ14" s="18" t="e">
        <f t="shared" ca="1" si="13"/>
        <v>#REF!</v>
      </c>
    </row>
    <row r="15" spans="2:36" x14ac:dyDescent="0.25">
      <c r="B15" s="3" t="s">
        <v>77</v>
      </c>
      <c r="C15" s="110" t="s">
        <v>78</v>
      </c>
      <c r="D15" s="110"/>
      <c r="E15" s="110"/>
      <c r="G15" s="13"/>
      <c r="H15" s="19" t="s">
        <v>4</v>
      </c>
      <c r="I15" s="23" t="s">
        <v>79</v>
      </c>
      <c r="J15" s="21" t="s">
        <v>80</v>
      </c>
      <c r="K15" s="15" t="str">
        <f t="shared" si="10"/>
        <v>K</v>
      </c>
      <c r="L15" s="7">
        <v>2</v>
      </c>
      <c r="M15" s="16" t="e">
        <f t="shared" ca="1" si="0"/>
        <v>#REF!</v>
      </c>
      <c r="N15" s="16" t="e">
        <f t="shared" ca="1" si="1"/>
        <v>#REF!</v>
      </c>
      <c r="O15" s="16" t="e">
        <f t="shared" ca="1" si="2"/>
        <v>#REF!</v>
      </c>
      <c r="P15" s="16" t="e">
        <f t="shared" ca="1" si="3"/>
        <v>#REF!</v>
      </c>
      <c r="Q15" s="16" t="e">
        <f t="shared" ca="1" si="4"/>
        <v>#REF!</v>
      </c>
      <c r="R15" s="16" t="e">
        <f t="shared" ca="1" si="5"/>
        <v>#REF!</v>
      </c>
      <c r="S15" s="16" t="e">
        <f t="shared" ca="1" si="11"/>
        <v>#REF!</v>
      </c>
      <c r="T15" s="16" t="e">
        <f t="shared" ca="1" si="12"/>
        <v>#REF!</v>
      </c>
      <c r="U15" s="1" t="e">
        <f ca="1">IF(ISNA(COUNTIF(INDIRECT("'"&amp;U$2&amp;$L15&amp;"'!A5:A170"),Lég!$H15)),0,COUNTIF(INDIRECT("'"&amp;U$2&amp;$L15&amp;"'!A5:A170"),Lég!$H15))</f>
        <v>#REF!</v>
      </c>
      <c r="V15" s="1" t="e">
        <f ca="1">IF(ISNA(COUNTIF(INDIRECT("'"&amp;V$2&amp;$L15&amp;"'!A5:A170"),Lég!$H15)),0,COUNTIF(INDIRECT("'"&amp;V$2&amp;$L15&amp;"'!A5:A170"),Lég!$H15))</f>
        <v>#REF!</v>
      </c>
      <c r="W15" s="1" t="e">
        <f ca="1">IF(ISNA(COUNTIF(INDIRECT("'"&amp;W$2&amp;$L15&amp;"'!A5:A170"),Lég!$H15)),0,COUNTIF(INDIRECT("'"&amp;W$2&amp;$L15&amp;"'!A5:A170"),Lég!$H15))</f>
        <v>#REF!</v>
      </c>
      <c r="X15" s="1" t="e">
        <f ca="1">IF(ISNA(COUNTIF(INDIRECT("'"&amp;X$2&amp;$L15&amp;"'!A5:A170"),Lég!$H15)),0,COUNTIF(INDIRECT("'"&amp;X$2&amp;$L15&amp;"'!A5:A170"),Lég!$H15))</f>
        <v>#REF!</v>
      </c>
      <c r="Y15" s="1" t="e">
        <f ca="1">IF(ISNA(COUNTIF(INDIRECT("'"&amp;Y$2&amp;$L15&amp;"'!A5:A170"),Lég!$H15)),0,COUNTIF(INDIRECT("'"&amp;Y$2&amp;$L15&amp;"'!A5:A170"),Lég!$H15))</f>
        <v>#REF!</v>
      </c>
      <c r="Z15" s="1" t="e">
        <f ca="1">IF(ISNA(COUNTIF(INDIRECT("'"&amp;Z$2&amp;$L15&amp;"'!A5:A170"),Lég!$H15)),0,COUNTIF(INDIRECT("'"&amp;Z$2&amp;$L15&amp;"'!A5:A170"),Lég!$H15))</f>
        <v>#REF!</v>
      </c>
      <c r="AA15" s="1" t="e">
        <f t="shared" ca="1" si="14"/>
        <v>#REF!</v>
      </c>
      <c r="AB15" s="1" t="e">
        <f t="shared" ca="1" si="7"/>
        <v>#REF!</v>
      </c>
      <c r="AC15" s="17" t="e">
        <f t="shared" ca="1" si="16"/>
        <v>#REF!</v>
      </c>
      <c r="AD15" s="17" t="e">
        <f t="shared" ca="1" si="8"/>
        <v>#REF!</v>
      </c>
      <c r="AE15" s="17" t="e">
        <f t="shared" ca="1" si="8"/>
        <v>#REF!</v>
      </c>
      <c r="AF15" s="17" t="e">
        <f t="shared" ca="1" si="8"/>
        <v>#REF!</v>
      </c>
      <c r="AG15" s="17" t="e">
        <f t="shared" ca="1" si="8"/>
        <v>#REF!</v>
      </c>
      <c r="AH15" s="17" t="e">
        <f t="shared" ca="1" si="8"/>
        <v>#REF!</v>
      </c>
      <c r="AI15" s="17" t="e">
        <f t="shared" ca="1" si="15"/>
        <v>#REF!</v>
      </c>
      <c r="AJ15" s="18" t="e">
        <f t="shared" ca="1" si="13"/>
        <v>#REF!</v>
      </c>
    </row>
    <row r="16" spans="2:36" x14ac:dyDescent="0.25">
      <c r="B16" s="9"/>
      <c r="C16" s="107"/>
      <c r="D16" s="107"/>
      <c r="E16" s="107"/>
      <c r="F16" s="107"/>
      <c r="G16" s="13"/>
      <c r="H16" s="9" t="s">
        <v>81</v>
      </c>
      <c r="I16" s="22" t="s">
        <v>82</v>
      </c>
      <c r="J16" s="15" t="s">
        <v>83</v>
      </c>
      <c r="K16" s="15" t="str">
        <f t="shared" si="10"/>
        <v>L</v>
      </c>
      <c r="L16" s="7">
        <v>1</v>
      </c>
      <c r="M16" s="16" t="e">
        <f t="shared" ca="1" si="0"/>
        <v>#REF!</v>
      </c>
      <c r="N16" s="16" t="e">
        <f t="shared" ca="1" si="1"/>
        <v>#REF!</v>
      </c>
      <c r="O16" s="16" t="e">
        <f t="shared" ca="1" si="2"/>
        <v>#REF!</v>
      </c>
      <c r="P16" s="16" t="e">
        <f t="shared" ca="1" si="3"/>
        <v>#REF!</v>
      </c>
      <c r="Q16" s="16" t="e">
        <f t="shared" ca="1" si="4"/>
        <v>#REF!</v>
      </c>
      <c r="R16" s="16" t="e">
        <f t="shared" ca="1" si="5"/>
        <v>#REF!</v>
      </c>
      <c r="S16" s="16" t="e">
        <f t="shared" ca="1" si="11"/>
        <v>#REF!</v>
      </c>
      <c r="T16" s="16" t="e">
        <f t="shared" ca="1" si="12"/>
        <v>#REF!</v>
      </c>
      <c r="U16" s="1" t="e">
        <f ca="1">IF(ISNA(COUNTIF(INDIRECT("'"&amp;U$2&amp;$L16&amp;"'!A5:A170"),Lég!$H16)),0,COUNTIF(INDIRECT("'"&amp;U$2&amp;$L16&amp;"'!A5:A170"),Lég!$H16))</f>
        <v>#REF!</v>
      </c>
      <c r="V16" s="1" t="e">
        <f ca="1">IF(ISNA(COUNTIF(INDIRECT("'"&amp;V$2&amp;$L16&amp;"'!A5:A170"),Lég!$H16)),0,COUNTIF(INDIRECT("'"&amp;V$2&amp;$L16&amp;"'!A5:A170"),Lég!$H16))</f>
        <v>#REF!</v>
      </c>
      <c r="W16" s="1" t="e">
        <f ca="1">IF(ISNA(COUNTIF(INDIRECT("'"&amp;W$2&amp;$L16&amp;"'!A5:A170"),Lég!$H16)),0,COUNTIF(INDIRECT("'"&amp;W$2&amp;$L16&amp;"'!A5:A170"),Lég!$H16))</f>
        <v>#REF!</v>
      </c>
      <c r="X16" s="1" t="e">
        <f ca="1">IF(ISNA(COUNTIF(INDIRECT("'"&amp;X$2&amp;$L16&amp;"'!A5:A170"),Lég!$H16)),0,COUNTIF(INDIRECT("'"&amp;X$2&amp;$L16&amp;"'!A5:A170"),Lég!$H16))</f>
        <v>#REF!</v>
      </c>
      <c r="Y16" s="1" t="e">
        <f ca="1">IF(ISNA(COUNTIF(INDIRECT("'"&amp;Y$2&amp;$L16&amp;"'!A5:A170"),Lég!$H16)),0,COUNTIF(INDIRECT("'"&amp;Y$2&amp;$L16&amp;"'!A5:A170"),Lég!$H16))</f>
        <v>#REF!</v>
      </c>
      <c r="Z16" s="1" t="e">
        <f ca="1">IF(ISNA(COUNTIF(INDIRECT("'"&amp;Z$2&amp;$L16&amp;"'!A5:A170"),Lég!$H16)),0,COUNTIF(INDIRECT("'"&amp;Z$2&amp;$L16&amp;"'!A5:A170"),Lég!$H16))</f>
        <v>#REF!</v>
      </c>
      <c r="AA16" s="1" t="e">
        <f t="shared" ca="1" si="14"/>
        <v>#REF!</v>
      </c>
      <c r="AB16" s="1" t="e">
        <f t="shared" ca="1" si="7"/>
        <v>#REF!</v>
      </c>
      <c r="AC16" s="17" t="e">
        <f t="shared" ca="1" si="16"/>
        <v>#REF!</v>
      </c>
      <c r="AD16" s="17" t="e">
        <f t="shared" ca="1" si="8"/>
        <v>#REF!</v>
      </c>
      <c r="AE16" s="17" t="e">
        <f t="shared" ca="1" si="8"/>
        <v>#REF!</v>
      </c>
      <c r="AF16" s="17" t="e">
        <f t="shared" ca="1" si="8"/>
        <v>#REF!</v>
      </c>
      <c r="AG16" s="17" t="e">
        <f t="shared" ca="1" si="8"/>
        <v>#REF!</v>
      </c>
      <c r="AH16" s="17" t="e">
        <f t="shared" ca="1" si="8"/>
        <v>#REF!</v>
      </c>
      <c r="AI16" s="17" t="e">
        <f t="shared" ca="1" si="15"/>
        <v>#REF!</v>
      </c>
      <c r="AJ16" s="18" t="e">
        <f t="shared" ca="1" si="13"/>
        <v>#REF!</v>
      </c>
    </row>
    <row r="17" spans="2:36" x14ac:dyDescent="0.25">
      <c r="B17" s="9" t="s">
        <v>84</v>
      </c>
      <c r="C17" s="107" t="s">
        <v>85</v>
      </c>
      <c r="D17" s="107"/>
      <c r="E17" s="107"/>
      <c r="F17" s="107"/>
      <c r="G17" s="13"/>
      <c r="H17" s="9" t="s">
        <v>86</v>
      </c>
      <c r="I17" s="22" t="s">
        <v>87</v>
      </c>
      <c r="J17" s="15" t="s">
        <v>88</v>
      </c>
      <c r="K17" s="15" t="str">
        <f t="shared" si="10"/>
        <v>M</v>
      </c>
      <c r="L17" s="7">
        <v>1</v>
      </c>
      <c r="M17" s="16" t="e">
        <f t="shared" ca="1" si="0"/>
        <v>#REF!</v>
      </c>
      <c r="N17" s="16" t="e">
        <f t="shared" ca="1" si="1"/>
        <v>#REF!</v>
      </c>
      <c r="O17" s="16" t="e">
        <f t="shared" ca="1" si="2"/>
        <v>#REF!</v>
      </c>
      <c r="P17" s="16" t="e">
        <f t="shared" ca="1" si="3"/>
        <v>#REF!</v>
      </c>
      <c r="Q17" s="16" t="e">
        <f t="shared" ca="1" si="4"/>
        <v>#REF!</v>
      </c>
      <c r="R17" s="16" t="e">
        <f t="shared" ca="1" si="5"/>
        <v>#REF!</v>
      </c>
      <c r="S17" s="16" t="e">
        <f t="shared" ca="1" si="11"/>
        <v>#REF!</v>
      </c>
      <c r="T17" s="16" t="e">
        <f t="shared" ca="1" si="12"/>
        <v>#REF!</v>
      </c>
      <c r="U17" s="1" t="e">
        <f ca="1">IF(ISNA(COUNTIF(INDIRECT("'"&amp;U$2&amp;$L17&amp;"'!A5:A170"),Lég!$H17)),0,COUNTIF(INDIRECT("'"&amp;U$2&amp;$L17&amp;"'!A5:A170"),Lég!$H17))</f>
        <v>#REF!</v>
      </c>
      <c r="V17" s="1" t="e">
        <f ca="1">IF(ISNA(COUNTIF(INDIRECT("'"&amp;V$2&amp;$L17&amp;"'!A5:A170"),Lég!$H17)),0,COUNTIF(INDIRECT("'"&amp;V$2&amp;$L17&amp;"'!A5:A170"),Lég!$H17))</f>
        <v>#REF!</v>
      </c>
      <c r="W17" s="1" t="e">
        <f ca="1">IF(ISNA(COUNTIF(INDIRECT("'"&amp;W$2&amp;$L17&amp;"'!A5:A170"),Lég!$H17)),0,COUNTIF(INDIRECT("'"&amp;W$2&amp;$L17&amp;"'!A5:A170"),Lég!$H17))</f>
        <v>#REF!</v>
      </c>
      <c r="X17" s="1" t="e">
        <f ca="1">IF(ISNA(COUNTIF(INDIRECT("'"&amp;X$2&amp;$L17&amp;"'!A5:A170"),Lég!$H17)),0,COUNTIF(INDIRECT("'"&amp;X$2&amp;$L17&amp;"'!A5:A170"),Lég!$H17))</f>
        <v>#REF!</v>
      </c>
      <c r="Y17" s="1" t="e">
        <f ca="1">IF(ISNA(COUNTIF(INDIRECT("'"&amp;Y$2&amp;$L17&amp;"'!A5:A170"),Lég!$H17)),0,COUNTIF(INDIRECT("'"&amp;Y$2&amp;$L17&amp;"'!A5:A170"),Lég!$H17))</f>
        <v>#REF!</v>
      </c>
      <c r="Z17" s="1" t="e">
        <f ca="1">IF(ISNA(COUNTIF(INDIRECT("'"&amp;Z$2&amp;$L17&amp;"'!A5:A170"),Lég!$H17)),0,COUNTIF(INDIRECT("'"&amp;Z$2&amp;$L17&amp;"'!A5:A170"),Lég!$H17))</f>
        <v>#REF!</v>
      </c>
      <c r="AA17" s="1" t="e">
        <f t="shared" ca="1" si="14"/>
        <v>#REF!</v>
      </c>
      <c r="AB17" s="1" t="e">
        <f t="shared" ca="1" si="7"/>
        <v>#REF!</v>
      </c>
      <c r="AC17" s="17" t="e">
        <f t="shared" ca="1" si="16"/>
        <v>#REF!</v>
      </c>
      <c r="AD17" s="17" t="e">
        <f t="shared" ca="1" si="8"/>
        <v>#REF!</v>
      </c>
      <c r="AE17" s="17" t="e">
        <f t="shared" ca="1" si="8"/>
        <v>#REF!</v>
      </c>
      <c r="AF17" s="17" t="e">
        <f t="shared" ca="1" si="8"/>
        <v>#REF!</v>
      </c>
      <c r="AG17" s="17" t="e">
        <f t="shared" ca="1" si="8"/>
        <v>#REF!</v>
      </c>
      <c r="AH17" s="17" t="e">
        <f t="shared" ca="1" si="8"/>
        <v>#REF!</v>
      </c>
      <c r="AI17" s="17" t="e">
        <f t="shared" ca="1" si="15"/>
        <v>#REF!</v>
      </c>
      <c r="AJ17" s="18" t="e">
        <f t="shared" ca="1" si="13"/>
        <v>#REF!</v>
      </c>
    </row>
    <row r="18" spans="2:36" x14ac:dyDescent="0.25">
      <c r="B18" s="9" t="s">
        <v>89</v>
      </c>
      <c r="C18" s="107" t="s">
        <v>90</v>
      </c>
      <c r="D18" s="107"/>
      <c r="E18" s="107"/>
      <c r="F18" s="107"/>
      <c r="G18" s="13"/>
      <c r="H18" s="9" t="s">
        <v>6</v>
      </c>
      <c r="I18" s="22" t="s">
        <v>91</v>
      </c>
      <c r="J18" s="21" t="s">
        <v>92</v>
      </c>
      <c r="K18" s="15" t="str">
        <f t="shared" si="10"/>
        <v>N</v>
      </c>
      <c r="L18" s="7">
        <v>1</v>
      </c>
      <c r="M18" s="16" t="e">
        <f t="shared" ca="1" si="0"/>
        <v>#REF!</v>
      </c>
      <c r="N18" s="16" t="e">
        <f t="shared" ca="1" si="1"/>
        <v>#REF!</v>
      </c>
      <c r="O18" s="16" t="e">
        <f t="shared" ca="1" si="2"/>
        <v>#REF!</v>
      </c>
      <c r="P18" s="16" t="e">
        <f t="shared" ca="1" si="3"/>
        <v>#REF!</v>
      </c>
      <c r="Q18" s="16" t="e">
        <f t="shared" ca="1" si="4"/>
        <v>#REF!</v>
      </c>
      <c r="R18" s="16" t="e">
        <f t="shared" ca="1" si="5"/>
        <v>#REF!</v>
      </c>
      <c r="S18" s="16" t="e">
        <f t="shared" ca="1" si="11"/>
        <v>#REF!</v>
      </c>
      <c r="T18" s="16" t="e">
        <f t="shared" ca="1" si="12"/>
        <v>#REF!</v>
      </c>
      <c r="U18" s="1" t="e">
        <f ca="1">IF(ISNA(COUNTIF(INDIRECT("'"&amp;U$2&amp;$L18&amp;"'!A5:A170"),Lég!$H18)),0,COUNTIF(INDIRECT("'"&amp;U$2&amp;$L18&amp;"'!A5:A170"),Lég!$H18))</f>
        <v>#REF!</v>
      </c>
      <c r="V18" s="1" t="e">
        <f ca="1">IF(ISNA(COUNTIF(INDIRECT("'"&amp;V$2&amp;$L18&amp;"'!A5:A170"),Lég!$H18)),0,COUNTIF(INDIRECT("'"&amp;V$2&amp;$L18&amp;"'!A5:A170"),Lég!$H18))</f>
        <v>#REF!</v>
      </c>
      <c r="W18" s="1" t="e">
        <f ca="1">IF(ISNA(COUNTIF(INDIRECT("'"&amp;W$2&amp;$L18&amp;"'!A5:A170"),Lég!$H18)),0,COUNTIF(INDIRECT("'"&amp;W$2&amp;$L18&amp;"'!A5:A170"),Lég!$H18))</f>
        <v>#REF!</v>
      </c>
      <c r="X18" s="1" t="e">
        <f ca="1">IF(ISNA(COUNTIF(INDIRECT("'"&amp;X$2&amp;$L18&amp;"'!A5:A170"),Lég!$H18)),0,COUNTIF(INDIRECT("'"&amp;X$2&amp;$L18&amp;"'!A5:A170"),Lég!$H18))</f>
        <v>#REF!</v>
      </c>
      <c r="Y18" s="1" t="e">
        <f ca="1">IF(ISNA(COUNTIF(INDIRECT("'"&amp;Y$2&amp;$L18&amp;"'!A5:A170"),Lég!$H18)),0,COUNTIF(INDIRECT("'"&amp;Y$2&amp;$L18&amp;"'!A5:A170"),Lég!$H18))</f>
        <v>#REF!</v>
      </c>
      <c r="Z18" s="1" t="e">
        <f ca="1">IF(ISNA(COUNTIF(INDIRECT("'"&amp;Z$2&amp;$L18&amp;"'!A5:A170"),Lég!$H18)),0,COUNTIF(INDIRECT("'"&amp;Z$2&amp;$L18&amp;"'!A5:A170"),Lég!$H18))</f>
        <v>#REF!</v>
      </c>
      <c r="AA18" s="1" t="e">
        <f t="shared" ca="1" si="14"/>
        <v>#REF!</v>
      </c>
      <c r="AB18" s="1" t="e">
        <f t="shared" ca="1" si="7"/>
        <v>#REF!</v>
      </c>
      <c r="AC18" s="17" t="e">
        <f t="shared" ca="1" si="16"/>
        <v>#REF!</v>
      </c>
      <c r="AD18" s="17" t="e">
        <f t="shared" ca="1" si="8"/>
        <v>#REF!</v>
      </c>
      <c r="AE18" s="17" t="e">
        <f t="shared" ca="1" si="8"/>
        <v>#REF!</v>
      </c>
      <c r="AF18" s="17" t="e">
        <f t="shared" ca="1" si="8"/>
        <v>#REF!</v>
      </c>
      <c r="AG18" s="17" t="e">
        <f t="shared" ca="1" si="8"/>
        <v>#REF!</v>
      </c>
      <c r="AH18" s="17" t="e">
        <f t="shared" ca="1" si="8"/>
        <v>#REF!</v>
      </c>
      <c r="AI18" s="17" t="e">
        <f t="shared" ca="1" si="15"/>
        <v>#REF!</v>
      </c>
      <c r="AJ18" s="18" t="e">
        <f t="shared" ca="1" si="13"/>
        <v>#REF!</v>
      </c>
    </row>
    <row r="19" spans="2:36" x14ac:dyDescent="0.25">
      <c r="B19" s="9"/>
      <c r="C19" s="108"/>
      <c r="D19" s="108"/>
      <c r="E19" s="108"/>
      <c r="G19" s="13"/>
      <c r="H19" s="9" t="s">
        <v>93</v>
      </c>
      <c r="I19" s="22" t="s">
        <v>94</v>
      </c>
      <c r="J19" s="15" t="s">
        <v>95</v>
      </c>
      <c r="K19" s="15" t="str">
        <f t="shared" si="10"/>
        <v>O</v>
      </c>
      <c r="L19" s="7">
        <v>1</v>
      </c>
      <c r="M19" s="16" t="e">
        <f t="shared" ca="1" si="0"/>
        <v>#REF!</v>
      </c>
      <c r="N19" s="16" t="e">
        <f t="shared" ca="1" si="1"/>
        <v>#REF!</v>
      </c>
      <c r="O19" s="16" t="e">
        <f t="shared" ca="1" si="2"/>
        <v>#REF!</v>
      </c>
      <c r="P19" s="16" t="e">
        <f t="shared" ca="1" si="3"/>
        <v>#REF!</v>
      </c>
      <c r="Q19" s="16" t="e">
        <f t="shared" ca="1" si="4"/>
        <v>#REF!</v>
      </c>
      <c r="R19" s="16" t="e">
        <f t="shared" ca="1" si="5"/>
        <v>#REF!</v>
      </c>
      <c r="S19" s="16" t="e">
        <f t="shared" ca="1" si="11"/>
        <v>#REF!</v>
      </c>
      <c r="T19" s="16" t="e">
        <f t="shared" ca="1" si="12"/>
        <v>#REF!</v>
      </c>
      <c r="U19" s="1" t="e">
        <f ca="1">IF(ISNA(COUNTIF(INDIRECT("'"&amp;U$2&amp;$L19&amp;"'!A5:A170"),Lég!$H19)),0,COUNTIF(INDIRECT("'"&amp;U$2&amp;$L19&amp;"'!A5:A170"),Lég!$H19))</f>
        <v>#REF!</v>
      </c>
      <c r="V19" s="1" t="e">
        <f ca="1">IF(ISNA(COUNTIF(INDIRECT("'"&amp;V$2&amp;$L19&amp;"'!A5:A170"),Lég!$H19)),0,COUNTIF(INDIRECT("'"&amp;V$2&amp;$L19&amp;"'!A5:A170"),Lég!$H19))</f>
        <v>#REF!</v>
      </c>
      <c r="W19" s="1" t="e">
        <f ca="1">IF(ISNA(COUNTIF(INDIRECT("'"&amp;W$2&amp;$L19&amp;"'!A5:A170"),Lég!$H19)),0,COUNTIF(INDIRECT("'"&amp;W$2&amp;$L19&amp;"'!A5:A170"),Lég!$H19))</f>
        <v>#REF!</v>
      </c>
      <c r="X19" s="1" t="e">
        <f ca="1">IF(ISNA(COUNTIF(INDIRECT("'"&amp;X$2&amp;$L19&amp;"'!A5:A170"),Lég!$H19)),0,COUNTIF(INDIRECT("'"&amp;X$2&amp;$L19&amp;"'!A5:A170"),Lég!$H19))</f>
        <v>#REF!</v>
      </c>
      <c r="Y19" s="1" t="e">
        <f ca="1">IF(ISNA(COUNTIF(INDIRECT("'"&amp;Y$2&amp;$L19&amp;"'!A5:A170"),Lég!$H19)),0,COUNTIF(INDIRECT("'"&amp;Y$2&amp;$L19&amp;"'!A5:A170"),Lég!$H19))</f>
        <v>#REF!</v>
      </c>
      <c r="Z19" s="1" t="e">
        <f ca="1">IF(ISNA(COUNTIF(INDIRECT("'"&amp;Z$2&amp;$L19&amp;"'!A5:A170"),Lég!$H19)),0,COUNTIF(INDIRECT("'"&amp;Z$2&amp;$L19&amp;"'!A5:A170"),Lég!$H19))</f>
        <v>#REF!</v>
      </c>
      <c r="AA19" s="1" t="e">
        <f t="shared" ca="1" si="14"/>
        <v>#REF!</v>
      </c>
      <c r="AB19" s="1" t="e">
        <f t="shared" ca="1" si="7"/>
        <v>#REF!</v>
      </c>
      <c r="AC19" s="17" t="e">
        <f t="shared" ca="1" si="16"/>
        <v>#REF!</v>
      </c>
      <c r="AD19" s="17" t="e">
        <f t="shared" ca="1" si="16"/>
        <v>#REF!</v>
      </c>
      <c r="AE19" s="17" t="e">
        <f t="shared" ca="1" si="16"/>
        <v>#REF!</v>
      </c>
      <c r="AF19" s="17" t="e">
        <f t="shared" ca="1" si="16"/>
        <v>#REF!</v>
      </c>
      <c r="AG19" s="17" t="e">
        <f t="shared" ca="1" si="16"/>
        <v>#REF!</v>
      </c>
      <c r="AH19" s="17" t="e">
        <f t="shared" ca="1" si="16"/>
        <v>#REF!</v>
      </c>
      <c r="AI19" s="17" t="e">
        <f t="shared" ca="1" si="15"/>
        <v>#REF!</v>
      </c>
      <c r="AJ19" s="18" t="e">
        <f t="shared" ca="1" si="13"/>
        <v>#REF!</v>
      </c>
    </row>
    <row r="20" spans="2:36" x14ac:dyDescent="0.25">
      <c r="B20" s="3"/>
      <c r="C20" s="26"/>
      <c r="D20" s="15"/>
      <c r="E20" s="15"/>
      <c r="G20" s="13"/>
      <c r="H20" s="9" t="s">
        <v>96</v>
      </c>
      <c r="I20" s="22" t="s">
        <v>137</v>
      </c>
      <c r="J20" s="15" t="s">
        <v>138</v>
      </c>
      <c r="K20" s="15" t="str">
        <f t="shared" si="10"/>
        <v>P</v>
      </c>
      <c r="L20" s="7">
        <v>1</v>
      </c>
      <c r="M20" s="16" t="e">
        <f t="shared" ca="1" si="0"/>
        <v>#REF!</v>
      </c>
      <c r="N20" s="16" t="e">
        <f t="shared" ca="1" si="1"/>
        <v>#REF!</v>
      </c>
      <c r="O20" s="16" t="e">
        <f t="shared" ca="1" si="2"/>
        <v>#REF!</v>
      </c>
      <c r="P20" s="16" t="e">
        <f t="shared" ca="1" si="3"/>
        <v>#REF!</v>
      </c>
      <c r="Q20" s="16" t="e">
        <f t="shared" ca="1" si="4"/>
        <v>#REF!</v>
      </c>
      <c r="R20" s="16" t="e">
        <f t="shared" ca="1" si="5"/>
        <v>#REF!</v>
      </c>
      <c r="S20" s="16" t="e">
        <f t="shared" ca="1" si="11"/>
        <v>#REF!</v>
      </c>
      <c r="T20" s="16" t="e">
        <f t="shared" ca="1" si="12"/>
        <v>#REF!</v>
      </c>
      <c r="U20" s="1" t="e">
        <f ca="1">IF(ISNA(COUNTIF(INDIRECT("'"&amp;U$2&amp;$L20&amp;"'!A5:A170"),Lég!$H20)),0,COUNTIF(INDIRECT("'"&amp;U$2&amp;$L20&amp;"'!A5:A170"),Lég!$H20))</f>
        <v>#REF!</v>
      </c>
      <c r="V20" s="1" t="e">
        <f ca="1">IF(ISNA(COUNTIF(INDIRECT("'"&amp;V$2&amp;$L20&amp;"'!A5:A170"),Lég!$H20)),0,COUNTIF(INDIRECT("'"&amp;V$2&amp;$L20&amp;"'!A5:A170"),Lég!$H20))</f>
        <v>#REF!</v>
      </c>
      <c r="W20" s="1" t="e">
        <f ca="1">IF(ISNA(COUNTIF(INDIRECT("'"&amp;W$2&amp;$L20&amp;"'!A5:A170"),Lég!$H20)),0,COUNTIF(INDIRECT("'"&amp;W$2&amp;$L20&amp;"'!A5:A170"),Lég!$H20))</f>
        <v>#REF!</v>
      </c>
      <c r="X20" s="1" t="e">
        <f ca="1">IF(ISNA(COUNTIF(INDIRECT("'"&amp;X$2&amp;$L20&amp;"'!A5:A170"),Lég!$H20)),0,COUNTIF(INDIRECT("'"&amp;X$2&amp;$L20&amp;"'!A5:A170"),Lég!$H20))</f>
        <v>#REF!</v>
      </c>
      <c r="Y20" s="1" t="e">
        <f ca="1">IF(ISNA(COUNTIF(INDIRECT("'"&amp;Y$2&amp;$L20&amp;"'!A5:A170"),Lég!$H20)),0,COUNTIF(INDIRECT("'"&amp;Y$2&amp;$L20&amp;"'!A5:A170"),Lég!$H20))</f>
        <v>#REF!</v>
      </c>
      <c r="Z20" s="1" t="e">
        <f ca="1">IF(ISNA(COUNTIF(INDIRECT("'"&amp;Z$2&amp;$L20&amp;"'!A5:A170"),Lég!$H20)),0,COUNTIF(INDIRECT("'"&amp;Z$2&amp;$L20&amp;"'!A5:A170"),Lég!$H20))</f>
        <v>#REF!</v>
      </c>
      <c r="AA20" s="1" t="e">
        <f t="shared" ca="1" si="14"/>
        <v>#REF!</v>
      </c>
      <c r="AB20" s="1" t="e">
        <f t="shared" ca="1" si="7"/>
        <v>#REF!</v>
      </c>
      <c r="AC20" s="17" t="e">
        <f t="shared" ca="1" si="16"/>
        <v>#REF!</v>
      </c>
      <c r="AD20" s="17" t="e">
        <f t="shared" ca="1" si="16"/>
        <v>#REF!</v>
      </c>
      <c r="AE20" s="17" t="e">
        <f t="shared" ca="1" si="16"/>
        <v>#REF!</v>
      </c>
      <c r="AF20" s="17" t="e">
        <f t="shared" ca="1" si="16"/>
        <v>#REF!</v>
      </c>
      <c r="AG20" s="17" t="e">
        <f t="shared" ca="1" si="16"/>
        <v>#REF!</v>
      </c>
      <c r="AH20" s="17" t="e">
        <f t="shared" ca="1" si="16"/>
        <v>#REF!</v>
      </c>
      <c r="AI20" s="17" t="e">
        <f t="shared" ca="1" si="15"/>
        <v>#REF!</v>
      </c>
      <c r="AJ20" s="18" t="e">
        <f t="shared" ca="1" si="13"/>
        <v>#REF!</v>
      </c>
    </row>
    <row r="21" spans="2:36" ht="15.75" customHeight="1" x14ac:dyDescent="0.25">
      <c r="G21" s="13"/>
      <c r="H21" s="19" t="s">
        <v>97</v>
      </c>
      <c r="I21" s="23" t="s">
        <v>98</v>
      </c>
      <c r="J21" s="21" t="s">
        <v>99</v>
      </c>
      <c r="K21" s="15" t="str">
        <f t="shared" si="10"/>
        <v>R</v>
      </c>
      <c r="L21" s="7">
        <v>2</v>
      </c>
      <c r="M21" s="16" t="e">
        <f t="shared" ca="1" si="0"/>
        <v>#REF!</v>
      </c>
      <c r="N21" s="16" t="e">
        <f t="shared" ca="1" si="1"/>
        <v>#REF!</v>
      </c>
      <c r="O21" s="16" t="e">
        <f t="shared" ca="1" si="2"/>
        <v>#REF!</v>
      </c>
      <c r="P21" s="16" t="e">
        <f t="shared" ca="1" si="3"/>
        <v>#REF!</v>
      </c>
      <c r="Q21" s="16" t="e">
        <f t="shared" ca="1" si="4"/>
        <v>#REF!</v>
      </c>
      <c r="R21" s="16" t="e">
        <f t="shared" ca="1" si="5"/>
        <v>#REF!</v>
      </c>
      <c r="S21" s="16" t="e">
        <f t="shared" ca="1" si="11"/>
        <v>#REF!</v>
      </c>
      <c r="T21" s="16" t="e">
        <f t="shared" ca="1" si="12"/>
        <v>#REF!</v>
      </c>
      <c r="U21" s="1" t="e">
        <f ca="1">IF(ISNA(COUNTIF(INDIRECT("'"&amp;U$2&amp;$L21&amp;"'!A5:A170"),Lég!$H21)),0,COUNTIF(INDIRECT("'"&amp;U$2&amp;$L21&amp;"'!A5:A170"),Lég!$H21))</f>
        <v>#REF!</v>
      </c>
      <c r="V21" s="1" t="e">
        <f ca="1">IF(ISNA(COUNTIF(INDIRECT("'"&amp;V$2&amp;$L21&amp;"'!A5:A170"),Lég!$H21)),0,COUNTIF(INDIRECT("'"&amp;V$2&amp;$L21&amp;"'!A5:A170"),Lég!$H21))</f>
        <v>#REF!</v>
      </c>
      <c r="W21" s="1" t="e">
        <f ca="1">IF(ISNA(COUNTIF(INDIRECT("'"&amp;W$2&amp;$L21&amp;"'!A5:A170"),Lég!$H21)),0,COUNTIF(INDIRECT("'"&amp;W$2&amp;$L21&amp;"'!A5:A170"),Lég!$H21))</f>
        <v>#REF!</v>
      </c>
      <c r="X21" s="1" t="e">
        <f ca="1">IF(ISNA(COUNTIF(INDIRECT("'"&amp;X$2&amp;$L21&amp;"'!A5:A170"),Lég!$H21)),0,COUNTIF(INDIRECT("'"&amp;X$2&amp;$L21&amp;"'!A5:A170"),Lég!$H21))</f>
        <v>#REF!</v>
      </c>
      <c r="Y21" s="1" t="e">
        <f ca="1">IF(ISNA(COUNTIF(INDIRECT("'"&amp;Y$2&amp;$L21&amp;"'!A5:A170"),Lég!$H21)),0,COUNTIF(INDIRECT("'"&amp;Y$2&amp;$L21&amp;"'!A5:A170"),Lég!$H21))</f>
        <v>#REF!</v>
      </c>
      <c r="Z21" s="1" t="e">
        <f ca="1">IF(ISNA(COUNTIF(INDIRECT("'"&amp;Z$2&amp;$L21&amp;"'!A5:A170"),Lég!$H21)),0,COUNTIF(INDIRECT("'"&amp;Z$2&amp;$L21&amp;"'!A5:A170"),Lég!$H21))</f>
        <v>#REF!</v>
      </c>
      <c r="AA21" s="1" t="e">
        <f t="shared" ca="1" si="14"/>
        <v>#REF!</v>
      </c>
      <c r="AB21" s="1" t="e">
        <f t="shared" ca="1" si="7"/>
        <v>#REF!</v>
      </c>
      <c r="AC21" s="17" t="e">
        <f t="shared" ca="1" si="16"/>
        <v>#REF!</v>
      </c>
      <c r="AD21" s="17" t="e">
        <f t="shared" ca="1" si="16"/>
        <v>#REF!</v>
      </c>
      <c r="AE21" s="17" t="e">
        <f t="shared" ca="1" si="16"/>
        <v>#REF!</v>
      </c>
      <c r="AF21" s="17" t="e">
        <f t="shared" ca="1" si="16"/>
        <v>#REF!</v>
      </c>
      <c r="AG21" s="17" t="e">
        <f t="shared" ca="1" si="16"/>
        <v>#REF!</v>
      </c>
      <c r="AH21" s="17" t="e">
        <f t="shared" ca="1" si="16"/>
        <v>#REF!</v>
      </c>
      <c r="AI21" s="17" t="e">
        <f t="shared" ca="1" si="15"/>
        <v>#REF!</v>
      </c>
      <c r="AJ21" s="18" t="e">
        <f t="shared" ca="1" si="13"/>
        <v>#REF!</v>
      </c>
    </row>
    <row r="22" spans="2:36" ht="15.75" customHeight="1" x14ac:dyDescent="0.25">
      <c r="G22" s="13"/>
      <c r="H22" s="19" t="s">
        <v>100</v>
      </c>
      <c r="I22" s="23" t="s">
        <v>101</v>
      </c>
      <c r="J22" s="21" t="s">
        <v>102</v>
      </c>
      <c r="K22" s="15" t="str">
        <f t="shared" si="10"/>
        <v>S</v>
      </c>
      <c r="L22" s="7">
        <v>2</v>
      </c>
      <c r="M22" s="16" t="e">
        <f t="shared" ca="1" si="0"/>
        <v>#REF!</v>
      </c>
      <c r="N22" s="16" t="e">
        <f t="shared" ca="1" si="1"/>
        <v>#REF!</v>
      </c>
      <c r="O22" s="16" t="e">
        <f t="shared" ca="1" si="2"/>
        <v>#REF!</v>
      </c>
      <c r="P22" s="16" t="e">
        <f t="shared" ca="1" si="3"/>
        <v>#REF!</v>
      </c>
      <c r="Q22" s="16" t="e">
        <f t="shared" ca="1" si="4"/>
        <v>#REF!</v>
      </c>
      <c r="R22" s="16" t="e">
        <f t="shared" ca="1" si="5"/>
        <v>#REF!</v>
      </c>
      <c r="S22" s="16" t="e">
        <f t="shared" ca="1" si="11"/>
        <v>#REF!</v>
      </c>
      <c r="T22" s="16" t="e">
        <f t="shared" ca="1" si="12"/>
        <v>#REF!</v>
      </c>
      <c r="U22" s="1" t="e">
        <f ca="1">IF(ISNA(COUNTIF(INDIRECT("'"&amp;U$2&amp;$L22&amp;"'!A5:A170"),Lég!$H22)),0,COUNTIF(INDIRECT("'"&amp;U$2&amp;$L22&amp;"'!A5:A170"),Lég!$H22))</f>
        <v>#REF!</v>
      </c>
      <c r="V22" s="1" t="e">
        <f ca="1">IF(ISNA(COUNTIF(INDIRECT("'"&amp;V$2&amp;$L22&amp;"'!A5:A170"),Lég!$H22)),0,COUNTIF(INDIRECT("'"&amp;V$2&amp;$L22&amp;"'!A5:A170"),Lég!$H22))</f>
        <v>#REF!</v>
      </c>
      <c r="W22" s="1" t="e">
        <f ca="1">IF(ISNA(COUNTIF(INDIRECT("'"&amp;W$2&amp;$L22&amp;"'!A5:A170"),Lég!$H22)),0,COUNTIF(INDIRECT("'"&amp;W$2&amp;$L22&amp;"'!A5:A170"),Lég!$H22))</f>
        <v>#REF!</v>
      </c>
      <c r="X22" s="1" t="e">
        <f ca="1">IF(ISNA(COUNTIF(INDIRECT("'"&amp;X$2&amp;$L22&amp;"'!A5:A170"),Lég!$H22)),0,COUNTIF(INDIRECT("'"&amp;X$2&amp;$L22&amp;"'!A5:A170"),Lég!$H22))</f>
        <v>#REF!</v>
      </c>
      <c r="Y22" s="1" t="e">
        <f ca="1">IF(ISNA(COUNTIF(INDIRECT("'"&amp;Y$2&amp;$L22&amp;"'!A5:A170"),Lég!$H22)),0,COUNTIF(INDIRECT("'"&amp;Y$2&amp;$L22&amp;"'!A5:A170"),Lég!$H22))</f>
        <v>#REF!</v>
      </c>
      <c r="Z22" s="1" t="e">
        <f ca="1">IF(ISNA(COUNTIF(INDIRECT("'"&amp;Z$2&amp;$L22&amp;"'!A5:A170"),Lég!$H22)),0,COUNTIF(INDIRECT("'"&amp;Z$2&amp;$L22&amp;"'!A5:A170"),Lég!$H22))</f>
        <v>#REF!</v>
      </c>
      <c r="AA22" s="1" t="e">
        <f t="shared" ca="1" si="14"/>
        <v>#REF!</v>
      </c>
      <c r="AB22" s="1" t="e">
        <f t="shared" ca="1" si="7"/>
        <v>#REF!</v>
      </c>
      <c r="AC22" s="17" t="e">
        <f t="shared" ca="1" si="16"/>
        <v>#REF!</v>
      </c>
      <c r="AD22" s="17" t="e">
        <f t="shared" ca="1" si="16"/>
        <v>#REF!</v>
      </c>
      <c r="AE22" s="17" t="e">
        <f t="shared" ca="1" si="16"/>
        <v>#REF!</v>
      </c>
      <c r="AF22" s="17" t="e">
        <f t="shared" ca="1" si="16"/>
        <v>#REF!</v>
      </c>
      <c r="AG22" s="17" t="e">
        <f t="shared" ca="1" si="16"/>
        <v>#REF!</v>
      </c>
      <c r="AH22" s="17" t="e">
        <f t="shared" ca="1" si="16"/>
        <v>#REF!</v>
      </c>
      <c r="AI22" s="17" t="e">
        <f t="shared" ca="1" si="15"/>
        <v>#REF!</v>
      </c>
      <c r="AJ22" s="18" t="e">
        <f t="shared" ca="1" si="13"/>
        <v>#REF!</v>
      </c>
    </row>
    <row r="23" spans="2:36" ht="15.75" customHeight="1" x14ac:dyDescent="0.25">
      <c r="G23" s="13"/>
      <c r="H23" s="9" t="s">
        <v>103</v>
      </c>
      <c r="I23" s="22" t="s">
        <v>104</v>
      </c>
      <c r="J23" s="27" t="s">
        <v>105</v>
      </c>
      <c r="K23" s="15" t="str">
        <f t="shared" si="10"/>
        <v>T</v>
      </c>
      <c r="L23" s="7">
        <v>1</v>
      </c>
      <c r="M23" s="16" t="e">
        <f t="shared" ca="1" si="0"/>
        <v>#REF!</v>
      </c>
      <c r="N23" s="16" t="e">
        <f t="shared" ca="1" si="1"/>
        <v>#REF!</v>
      </c>
      <c r="O23" s="16" t="e">
        <f t="shared" ca="1" si="2"/>
        <v>#REF!</v>
      </c>
      <c r="P23" s="16" t="e">
        <f t="shared" ca="1" si="3"/>
        <v>#REF!</v>
      </c>
      <c r="Q23" s="16" t="e">
        <f t="shared" ca="1" si="4"/>
        <v>#REF!</v>
      </c>
      <c r="R23" s="16" t="e">
        <f t="shared" ca="1" si="5"/>
        <v>#REF!</v>
      </c>
      <c r="S23" s="16" t="e">
        <f t="shared" ca="1" si="11"/>
        <v>#REF!</v>
      </c>
      <c r="T23" s="16" t="e">
        <f t="shared" ca="1" si="12"/>
        <v>#REF!</v>
      </c>
      <c r="U23" s="1" t="e">
        <f ca="1">IF(ISNA(COUNTIF(INDIRECT("'"&amp;U$2&amp;$L23&amp;"'!A5:A170"),Lég!$H23)),0,COUNTIF(INDIRECT("'"&amp;U$2&amp;$L23&amp;"'!A5:A170"),Lég!$H23))</f>
        <v>#REF!</v>
      </c>
      <c r="V23" s="1" t="e">
        <f ca="1">IF(ISNA(COUNTIF(INDIRECT("'"&amp;V$2&amp;$L23&amp;"'!A5:A170"),Lég!$H23)),0,COUNTIF(INDIRECT("'"&amp;V$2&amp;$L23&amp;"'!A5:A170"),Lég!$H23))</f>
        <v>#REF!</v>
      </c>
      <c r="W23" s="1" t="e">
        <f ca="1">IF(ISNA(COUNTIF(INDIRECT("'"&amp;W$2&amp;$L23&amp;"'!A5:A170"),Lég!$H23)),0,COUNTIF(INDIRECT("'"&amp;W$2&amp;$L23&amp;"'!A5:A170"),Lég!$H23))</f>
        <v>#REF!</v>
      </c>
      <c r="X23" s="1" t="e">
        <f ca="1">IF(ISNA(COUNTIF(INDIRECT("'"&amp;X$2&amp;$L23&amp;"'!A5:A170"),Lég!$H23)),0,COUNTIF(INDIRECT("'"&amp;X$2&amp;$L23&amp;"'!A5:A170"),Lég!$H23))</f>
        <v>#REF!</v>
      </c>
      <c r="Y23" s="1" t="e">
        <f ca="1">IF(ISNA(COUNTIF(INDIRECT("'"&amp;Y$2&amp;$L23&amp;"'!A5:A170"),Lég!$H23)),0,COUNTIF(INDIRECT("'"&amp;Y$2&amp;$L23&amp;"'!A5:A170"),Lég!$H23))</f>
        <v>#REF!</v>
      </c>
      <c r="Z23" s="1" t="e">
        <f ca="1">IF(ISNA(COUNTIF(INDIRECT("'"&amp;Z$2&amp;$L23&amp;"'!A5:A170"),Lég!$H23)),0,COUNTIF(INDIRECT("'"&amp;Z$2&amp;$L23&amp;"'!A5:A170"),Lég!$H23))</f>
        <v>#REF!</v>
      </c>
      <c r="AA23" s="1" t="e">
        <f t="shared" ca="1" si="14"/>
        <v>#REF!</v>
      </c>
      <c r="AB23" s="1" t="e">
        <f t="shared" ca="1" si="7"/>
        <v>#REF!</v>
      </c>
      <c r="AC23" s="17" t="e">
        <f t="shared" ca="1" si="16"/>
        <v>#REF!</v>
      </c>
      <c r="AD23" s="17" t="e">
        <f t="shared" ca="1" si="16"/>
        <v>#REF!</v>
      </c>
      <c r="AE23" s="17" t="e">
        <f t="shared" ca="1" si="16"/>
        <v>#REF!</v>
      </c>
      <c r="AF23" s="17" t="e">
        <f t="shared" ca="1" si="16"/>
        <v>#REF!</v>
      </c>
      <c r="AG23" s="17" t="e">
        <f t="shared" ca="1" si="16"/>
        <v>#REF!</v>
      </c>
      <c r="AH23" s="17" t="e">
        <f t="shared" ca="1" si="16"/>
        <v>#REF!</v>
      </c>
      <c r="AI23" s="17" t="e">
        <f t="shared" ca="1" si="15"/>
        <v>#REF!</v>
      </c>
      <c r="AJ23" s="18" t="e">
        <f t="shared" ca="1" si="13"/>
        <v>#REF!</v>
      </c>
    </row>
    <row r="24" spans="2:36" ht="16.5" customHeight="1" x14ac:dyDescent="0.25">
      <c r="B24" s="9"/>
      <c r="C24" s="108"/>
      <c r="D24" s="108"/>
      <c r="E24" s="108"/>
      <c r="G24" s="13"/>
      <c r="H24" s="9" t="s">
        <v>106</v>
      </c>
      <c r="I24" s="22" t="s">
        <v>107</v>
      </c>
      <c r="J24" s="15" t="s">
        <v>108</v>
      </c>
      <c r="K24" s="15" t="str">
        <f t="shared" si="10"/>
        <v>V</v>
      </c>
      <c r="L24" s="7">
        <v>1</v>
      </c>
      <c r="M24" s="16" t="e">
        <f t="shared" ca="1" si="0"/>
        <v>#REF!</v>
      </c>
      <c r="N24" s="16" t="e">
        <f t="shared" ca="1" si="1"/>
        <v>#REF!</v>
      </c>
      <c r="O24" s="16" t="e">
        <f t="shared" ca="1" si="2"/>
        <v>#REF!</v>
      </c>
      <c r="P24" s="16" t="e">
        <f t="shared" ca="1" si="3"/>
        <v>#REF!</v>
      </c>
      <c r="Q24" s="16" t="e">
        <f t="shared" ca="1" si="4"/>
        <v>#REF!</v>
      </c>
      <c r="R24" s="16" t="e">
        <f t="shared" ca="1" si="5"/>
        <v>#REF!</v>
      </c>
      <c r="S24" s="16" t="e">
        <f t="shared" ca="1" si="11"/>
        <v>#REF!</v>
      </c>
      <c r="T24" s="16" t="e">
        <f t="shared" ca="1" si="12"/>
        <v>#REF!</v>
      </c>
      <c r="U24" s="1" t="e">
        <f ca="1">IF(ISNA(COUNTIF(INDIRECT("'"&amp;U$2&amp;$L24&amp;"'!A5:A170"),Lég!$H24)),0,COUNTIF(INDIRECT("'"&amp;U$2&amp;$L24&amp;"'!A5:A170"),Lég!$H24))</f>
        <v>#REF!</v>
      </c>
      <c r="V24" s="1" t="e">
        <f ca="1">IF(ISNA(COUNTIF(INDIRECT("'"&amp;V$2&amp;$L24&amp;"'!A5:A170"),Lég!$H24)),0,COUNTIF(INDIRECT("'"&amp;V$2&amp;$L24&amp;"'!A5:A170"),Lég!$H24))</f>
        <v>#REF!</v>
      </c>
      <c r="W24" s="1" t="e">
        <f ca="1">IF(ISNA(COUNTIF(INDIRECT("'"&amp;W$2&amp;$L24&amp;"'!A5:A170"),Lég!$H24)),0,COUNTIF(INDIRECT("'"&amp;W$2&amp;$L24&amp;"'!A5:A170"),Lég!$H24))</f>
        <v>#REF!</v>
      </c>
      <c r="X24" s="1" t="e">
        <f ca="1">IF(ISNA(COUNTIF(INDIRECT("'"&amp;X$2&amp;$L24&amp;"'!A5:A170"),Lég!$H24)),0,COUNTIF(INDIRECT("'"&amp;X$2&amp;$L24&amp;"'!A5:A170"),Lég!$H24))</f>
        <v>#REF!</v>
      </c>
      <c r="Y24" s="1" t="e">
        <f ca="1">IF(ISNA(COUNTIF(INDIRECT("'"&amp;Y$2&amp;$L24&amp;"'!A5:A170"),Lég!$H24)),0,COUNTIF(INDIRECT("'"&amp;Y$2&amp;$L24&amp;"'!A5:A170"),Lég!$H24))</f>
        <v>#REF!</v>
      </c>
      <c r="Z24" s="1" t="e">
        <f ca="1">IF(ISNA(COUNTIF(INDIRECT("'"&amp;Z$2&amp;$L24&amp;"'!A5:A170"),Lég!$H24)),0,COUNTIF(INDIRECT("'"&amp;Z$2&amp;$L24&amp;"'!A5:A170"),Lég!$H24))</f>
        <v>#REF!</v>
      </c>
      <c r="AA24" s="1" t="e">
        <f t="shared" ca="1" si="14"/>
        <v>#REF!</v>
      </c>
      <c r="AB24" s="1" t="e">
        <f t="shared" ca="1" si="7"/>
        <v>#REF!</v>
      </c>
      <c r="AC24" s="17" t="e">
        <f t="shared" ca="1" si="16"/>
        <v>#REF!</v>
      </c>
      <c r="AD24" s="17" t="e">
        <f t="shared" ca="1" si="16"/>
        <v>#REF!</v>
      </c>
      <c r="AE24" s="17" t="e">
        <f t="shared" ca="1" si="16"/>
        <v>#REF!</v>
      </c>
      <c r="AF24" s="17" t="e">
        <f t="shared" ca="1" si="16"/>
        <v>#REF!</v>
      </c>
      <c r="AG24" s="17" t="e">
        <f t="shared" ca="1" si="16"/>
        <v>#REF!</v>
      </c>
      <c r="AH24" s="17" t="e">
        <f t="shared" ca="1" si="16"/>
        <v>#REF!</v>
      </c>
      <c r="AI24" s="17" t="e">
        <f t="shared" ca="1" si="15"/>
        <v>#REF!</v>
      </c>
      <c r="AJ24" s="18" t="e">
        <f t="shared" ca="1" si="13"/>
        <v>#REF!</v>
      </c>
    </row>
    <row r="25" spans="2:36" ht="16.5" customHeight="1" x14ac:dyDescent="0.25">
      <c r="B25" s="9"/>
      <c r="C25" s="28"/>
      <c r="D25" s="28"/>
      <c r="E25" s="28"/>
      <c r="G25" s="13"/>
      <c r="H25" s="19" t="s">
        <v>109</v>
      </c>
      <c r="I25" s="23" t="s">
        <v>135</v>
      </c>
      <c r="J25" s="21" t="s">
        <v>136</v>
      </c>
      <c r="K25" s="15" t="str">
        <f t="shared" si="10"/>
        <v>W</v>
      </c>
      <c r="L25" s="7">
        <v>2</v>
      </c>
      <c r="M25" s="16" t="e">
        <f t="shared" ca="1" si="0"/>
        <v>#REF!</v>
      </c>
      <c r="N25" s="16" t="e">
        <f t="shared" ca="1" si="1"/>
        <v>#REF!</v>
      </c>
      <c r="O25" s="16" t="e">
        <f t="shared" ca="1" si="2"/>
        <v>#REF!</v>
      </c>
      <c r="P25" s="16" t="e">
        <f t="shared" ca="1" si="3"/>
        <v>#REF!</v>
      </c>
      <c r="Q25" s="16" t="e">
        <f t="shared" ca="1" si="4"/>
        <v>#REF!</v>
      </c>
      <c r="R25" s="16" t="e">
        <f t="shared" ca="1" si="5"/>
        <v>#REF!</v>
      </c>
      <c r="S25" s="16" t="e">
        <f t="shared" ca="1" si="11"/>
        <v>#REF!</v>
      </c>
      <c r="T25" s="16" t="e">
        <f t="shared" ca="1" si="12"/>
        <v>#REF!</v>
      </c>
      <c r="U25" s="1" t="e">
        <f ca="1">IF(ISNA(COUNTIF(INDIRECT("'"&amp;U$2&amp;$L25&amp;"'!A5:A170"),Lég!$H25)),0,COUNTIF(INDIRECT("'"&amp;U$2&amp;$L25&amp;"'!A5:A170"),Lég!$H25))</f>
        <v>#REF!</v>
      </c>
      <c r="V25" s="1" t="e">
        <f ca="1">IF(ISNA(COUNTIF(INDIRECT("'"&amp;V$2&amp;$L25&amp;"'!A5:A170"),Lég!$H25)),0,COUNTIF(INDIRECT("'"&amp;V$2&amp;$L25&amp;"'!A5:A170"),Lég!$H25))</f>
        <v>#REF!</v>
      </c>
      <c r="W25" s="1" t="e">
        <f ca="1">IF(ISNA(COUNTIF(INDIRECT("'"&amp;W$2&amp;$L25&amp;"'!A5:A170"),Lég!$H25)),0,COUNTIF(INDIRECT("'"&amp;W$2&amp;$L25&amp;"'!A5:A170"),Lég!$H25))</f>
        <v>#REF!</v>
      </c>
      <c r="X25" s="1" t="e">
        <f ca="1">IF(ISNA(COUNTIF(INDIRECT("'"&amp;X$2&amp;$L25&amp;"'!A5:A170"),Lég!$H25)),0,COUNTIF(INDIRECT("'"&amp;X$2&amp;$L25&amp;"'!A5:A170"),Lég!$H25))</f>
        <v>#REF!</v>
      </c>
      <c r="Y25" s="1" t="e">
        <f ca="1">IF(ISNA(COUNTIF(INDIRECT("'"&amp;Y$2&amp;$L25&amp;"'!A5:A170"),Lég!$H25)),0,COUNTIF(INDIRECT("'"&amp;Y$2&amp;$L25&amp;"'!A5:A170"),Lég!$H25))</f>
        <v>#REF!</v>
      </c>
      <c r="Z25" s="1" t="e">
        <f ca="1">IF(ISNA(COUNTIF(INDIRECT("'"&amp;Z$2&amp;$L25&amp;"'!A5:A170"),Lég!$H25)),0,COUNTIF(INDIRECT("'"&amp;Z$2&amp;$L25&amp;"'!A5:A170"),Lég!$H25))</f>
        <v>#REF!</v>
      </c>
      <c r="AA25" s="1" t="e">
        <f t="shared" ca="1" si="14"/>
        <v>#REF!</v>
      </c>
      <c r="AB25" s="1" t="e">
        <f t="shared" ca="1" si="7"/>
        <v>#REF!</v>
      </c>
      <c r="AC25" s="17" t="e">
        <f t="shared" ca="1" si="16"/>
        <v>#REF!</v>
      </c>
      <c r="AD25" s="17" t="e">
        <f t="shared" ca="1" si="16"/>
        <v>#REF!</v>
      </c>
      <c r="AE25" s="17" t="e">
        <f t="shared" ca="1" si="16"/>
        <v>#REF!</v>
      </c>
      <c r="AF25" s="17" t="e">
        <f t="shared" ca="1" si="16"/>
        <v>#REF!</v>
      </c>
      <c r="AG25" s="17" t="e">
        <f t="shared" ca="1" si="16"/>
        <v>#REF!</v>
      </c>
      <c r="AH25" s="17" t="e">
        <f t="shared" ca="1" si="16"/>
        <v>#REF!</v>
      </c>
      <c r="AI25" s="17" t="e">
        <f t="shared" ca="1" si="15"/>
        <v>#REF!</v>
      </c>
      <c r="AJ25" s="18" t="e">
        <f t="shared" ca="1" si="13"/>
        <v>#REF!</v>
      </c>
    </row>
    <row r="26" spans="2:36" ht="17.25" customHeight="1" x14ac:dyDescent="0.25">
      <c r="B26" s="9"/>
      <c r="C26" s="108"/>
      <c r="D26" s="108"/>
      <c r="E26" s="108"/>
      <c r="G26" s="13"/>
      <c r="H26" s="9" t="s">
        <v>3</v>
      </c>
      <c r="I26" s="22" t="s">
        <v>110</v>
      </c>
      <c r="J26" s="21" t="s">
        <v>111</v>
      </c>
      <c r="K26" s="15" t="str">
        <f t="shared" si="10"/>
        <v>X</v>
      </c>
      <c r="L26" s="7">
        <v>1</v>
      </c>
      <c r="M26" s="16" t="e">
        <f t="shared" ca="1" si="0"/>
        <v>#REF!</v>
      </c>
      <c r="N26" s="16" t="e">
        <f t="shared" ca="1" si="1"/>
        <v>#REF!</v>
      </c>
      <c r="O26" s="16" t="e">
        <f t="shared" ca="1" si="2"/>
        <v>#REF!</v>
      </c>
      <c r="P26" s="16" t="e">
        <f t="shared" ca="1" si="3"/>
        <v>#REF!</v>
      </c>
      <c r="Q26" s="16" t="e">
        <f t="shared" ca="1" si="4"/>
        <v>#REF!</v>
      </c>
      <c r="R26" s="16" t="e">
        <f t="shared" ca="1" si="5"/>
        <v>#REF!</v>
      </c>
      <c r="S26" s="16" t="e">
        <f t="shared" ca="1" si="11"/>
        <v>#REF!</v>
      </c>
      <c r="T26" s="16" t="e">
        <f t="shared" ca="1" si="12"/>
        <v>#REF!</v>
      </c>
      <c r="U26" s="1" t="e">
        <f ca="1">IF(ISNA(COUNTIF(INDIRECT("'"&amp;U$2&amp;$L26&amp;"'!A5:A170"),Lég!$H26)),0,COUNTIF(INDIRECT("'"&amp;U$2&amp;$L26&amp;"'!A5:A170"),Lég!$H26))</f>
        <v>#REF!</v>
      </c>
      <c r="V26" s="1" t="e">
        <f ca="1">IF(ISNA(COUNTIF(INDIRECT("'"&amp;V$2&amp;$L26&amp;"'!A5:A170"),Lég!$H26)),0,COUNTIF(INDIRECT("'"&amp;V$2&amp;$L26&amp;"'!A5:A170"),Lég!$H26))</f>
        <v>#REF!</v>
      </c>
      <c r="W26" s="1" t="e">
        <f ca="1">IF(ISNA(COUNTIF(INDIRECT("'"&amp;W$2&amp;$L26&amp;"'!A5:A170"),Lég!$H26)),0,COUNTIF(INDIRECT("'"&amp;W$2&amp;$L26&amp;"'!A5:A170"),Lég!$H26))</f>
        <v>#REF!</v>
      </c>
      <c r="X26" s="1" t="e">
        <f ca="1">IF(ISNA(COUNTIF(INDIRECT("'"&amp;X$2&amp;$L26&amp;"'!A5:A170"),Lég!$H26)),0,COUNTIF(INDIRECT("'"&amp;X$2&amp;$L26&amp;"'!A5:A170"),Lég!$H26))</f>
        <v>#REF!</v>
      </c>
      <c r="Y26" s="1" t="e">
        <f ca="1">IF(ISNA(COUNTIF(INDIRECT("'"&amp;Y$2&amp;$L26&amp;"'!A5:A170"),Lég!$H26)),0,COUNTIF(INDIRECT("'"&amp;Y$2&amp;$L26&amp;"'!A5:A170"),Lég!$H26))</f>
        <v>#REF!</v>
      </c>
      <c r="Z26" s="1" t="e">
        <f ca="1">IF(ISNA(COUNTIF(INDIRECT("'"&amp;Z$2&amp;$L26&amp;"'!A5:A170"),Lég!$H26)),0,COUNTIF(INDIRECT("'"&amp;Z$2&amp;$L26&amp;"'!A5:A170"),Lég!$H26))</f>
        <v>#REF!</v>
      </c>
      <c r="AA26" s="1" t="e">
        <f t="shared" ca="1" si="14"/>
        <v>#REF!</v>
      </c>
      <c r="AB26" s="1" t="e">
        <f t="shared" ca="1" si="7"/>
        <v>#REF!</v>
      </c>
      <c r="AC26" s="17" t="e">
        <f t="shared" ca="1" si="16"/>
        <v>#REF!</v>
      </c>
      <c r="AD26" s="17" t="e">
        <f t="shared" ca="1" si="16"/>
        <v>#REF!</v>
      </c>
      <c r="AE26" s="17" t="e">
        <f t="shared" ca="1" si="16"/>
        <v>#REF!</v>
      </c>
      <c r="AF26" s="17" t="e">
        <f t="shared" ca="1" si="16"/>
        <v>#REF!</v>
      </c>
      <c r="AG26" s="17" t="e">
        <f t="shared" ca="1" si="16"/>
        <v>#REF!</v>
      </c>
      <c r="AH26" s="17" t="e">
        <f t="shared" ca="1" si="16"/>
        <v>#REF!</v>
      </c>
      <c r="AI26" s="17" t="e">
        <f t="shared" ca="1" si="15"/>
        <v>#REF!</v>
      </c>
      <c r="AJ26" s="18" t="e">
        <f t="shared" ca="1" si="13"/>
        <v>#REF!</v>
      </c>
    </row>
    <row r="27" spans="2:36" ht="17.25" customHeight="1" x14ac:dyDescent="0.25">
      <c r="B27" s="9"/>
      <c r="C27" s="108"/>
      <c r="D27" s="108"/>
      <c r="E27" s="108"/>
      <c r="G27" s="13"/>
      <c r="H27" s="19" t="s">
        <v>112</v>
      </c>
      <c r="I27" s="23" t="s">
        <v>113</v>
      </c>
      <c r="J27" s="21" t="s">
        <v>114</v>
      </c>
      <c r="K27" s="15" t="str">
        <f t="shared" si="10"/>
        <v>XX</v>
      </c>
      <c r="L27" s="7">
        <v>2</v>
      </c>
      <c r="M27" s="16" t="e">
        <f t="shared" ca="1" si="0"/>
        <v>#REF!</v>
      </c>
      <c r="N27" s="16" t="e">
        <f t="shared" ca="1" si="1"/>
        <v>#REF!</v>
      </c>
      <c r="O27" s="16" t="e">
        <f t="shared" ca="1" si="2"/>
        <v>#REF!</v>
      </c>
      <c r="P27" s="16" t="e">
        <f t="shared" ca="1" si="3"/>
        <v>#REF!</v>
      </c>
      <c r="Q27" s="16" t="e">
        <f t="shared" ca="1" si="4"/>
        <v>#REF!</v>
      </c>
      <c r="R27" s="16" t="e">
        <f t="shared" ca="1" si="5"/>
        <v>#REF!</v>
      </c>
      <c r="S27" s="16" t="e">
        <f t="shared" ca="1" si="11"/>
        <v>#REF!</v>
      </c>
      <c r="T27" s="16" t="e">
        <f t="shared" ca="1" si="12"/>
        <v>#REF!</v>
      </c>
      <c r="U27" s="1" t="e">
        <f ca="1">IF(ISNA(COUNTIF(INDIRECT("'"&amp;U$2&amp;$L27&amp;"'!A5:A170"),Lég!$H27)),0,COUNTIF(INDIRECT("'"&amp;U$2&amp;$L27&amp;"'!A5:A170"),Lég!$H27))</f>
        <v>#REF!</v>
      </c>
      <c r="V27" s="1" t="e">
        <f ca="1">IF(ISNA(COUNTIF(INDIRECT("'"&amp;V$2&amp;$L27&amp;"'!A5:A170"),Lég!$H27)),0,COUNTIF(INDIRECT("'"&amp;V$2&amp;$L27&amp;"'!A5:A170"),Lég!$H27))</f>
        <v>#REF!</v>
      </c>
      <c r="W27" s="1" t="e">
        <f ca="1">IF(ISNA(COUNTIF(INDIRECT("'"&amp;W$2&amp;$L27&amp;"'!A5:A170"),Lég!$H27)),0,COUNTIF(INDIRECT("'"&amp;W$2&amp;$L27&amp;"'!A5:A170"),Lég!$H27))</f>
        <v>#REF!</v>
      </c>
      <c r="X27" s="1" t="e">
        <f ca="1">IF(ISNA(COUNTIF(INDIRECT("'"&amp;X$2&amp;$L27&amp;"'!A5:A170"),Lég!$H27)),0,COUNTIF(INDIRECT("'"&amp;X$2&amp;$L27&amp;"'!A5:A170"),Lég!$H27))</f>
        <v>#REF!</v>
      </c>
      <c r="Y27" s="1" t="e">
        <f ca="1">IF(ISNA(COUNTIF(INDIRECT("'"&amp;Y$2&amp;$L27&amp;"'!A5:A170"),Lég!$H27)),0,COUNTIF(INDIRECT("'"&amp;Y$2&amp;$L27&amp;"'!A5:A170"),Lég!$H27))</f>
        <v>#REF!</v>
      </c>
      <c r="Z27" s="1" t="e">
        <f ca="1">IF(ISNA(COUNTIF(INDIRECT("'"&amp;Z$2&amp;$L27&amp;"'!A5:A170"),Lég!$H27)),0,COUNTIF(INDIRECT("'"&amp;Z$2&amp;$L27&amp;"'!A5:A170"),Lég!$H27))</f>
        <v>#REF!</v>
      </c>
      <c r="AA27" s="1" t="e">
        <f t="shared" ca="1" si="14"/>
        <v>#REF!</v>
      </c>
      <c r="AB27" s="1" t="e">
        <f t="shared" ca="1" si="7"/>
        <v>#REF!</v>
      </c>
      <c r="AC27" s="17" t="e">
        <f t="shared" ca="1" si="16"/>
        <v>#REF!</v>
      </c>
      <c r="AD27" s="17" t="e">
        <f t="shared" ca="1" si="16"/>
        <v>#REF!</v>
      </c>
      <c r="AE27" s="17" t="e">
        <f t="shared" ca="1" si="16"/>
        <v>#REF!</v>
      </c>
      <c r="AF27" s="17" t="e">
        <f t="shared" ca="1" si="16"/>
        <v>#REF!</v>
      </c>
      <c r="AG27" s="17" t="e">
        <f t="shared" ca="1" si="16"/>
        <v>#REF!</v>
      </c>
      <c r="AH27" s="17" t="e">
        <f t="shared" ca="1" si="16"/>
        <v>#REF!</v>
      </c>
      <c r="AI27" s="17" t="e">
        <f t="shared" ca="1" si="15"/>
        <v>#REF!</v>
      </c>
      <c r="AJ27" s="18" t="e">
        <f t="shared" ca="1" si="13"/>
        <v>#REF!</v>
      </c>
    </row>
    <row r="28" spans="2:36" ht="17.25" customHeight="1" x14ac:dyDescent="0.25">
      <c r="B28" s="9"/>
      <c r="C28" s="28"/>
      <c r="D28" s="28"/>
      <c r="E28" s="28"/>
      <c r="G28" s="13"/>
      <c r="H28" s="19" t="s">
        <v>115</v>
      </c>
      <c r="I28" s="20" t="s">
        <v>116</v>
      </c>
      <c r="J28" s="21" t="s">
        <v>117</v>
      </c>
      <c r="K28" s="15" t="str">
        <f t="shared" si="10"/>
        <v>Z</v>
      </c>
      <c r="L28" s="7">
        <v>2</v>
      </c>
      <c r="M28" s="16" t="e">
        <f t="shared" ca="1" si="0"/>
        <v>#REF!</v>
      </c>
      <c r="N28" s="16" t="e">
        <f t="shared" ca="1" si="1"/>
        <v>#REF!</v>
      </c>
      <c r="O28" s="16" t="e">
        <f t="shared" ca="1" si="2"/>
        <v>#REF!</v>
      </c>
      <c r="P28" s="16" t="e">
        <f t="shared" ca="1" si="3"/>
        <v>#REF!</v>
      </c>
      <c r="Q28" s="16" t="e">
        <f t="shared" ca="1" si="4"/>
        <v>#REF!</v>
      </c>
      <c r="R28" s="16" t="e">
        <f t="shared" ca="1" si="5"/>
        <v>#REF!</v>
      </c>
      <c r="S28" s="16" t="e">
        <f t="shared" ca="1" si="11"/>
        <v>#REF!</v>
      </c>
      <c r="T28" s="16" t="e">
        <f t="shared" ca="1" si="12"/>
        <v>#REF!</v>
      </c>
      <c r="U28" s="1" t="e">
        <f ca="1">IF(ISNA(COUNTIF(INDIRECT("'"&amp;U$2&amp;$L28&amp;"'!A5:A170"),Lég!$H28)),0,COUNTIF(INDIRECT("'"&amp;U$2&amp;$L28&amp;"'!A5:A170"),Lég!$H28))</f>
        <v>#REF!</v>
      </c>
      <c r="V28" s="1" t="e">
        <f ca="1">IF(ISNA(COUNTIF(INDIRECT("'"&amp;V$2&amp;$L28&amp;"'!A5:A170"),Lég!$H28)),0,COUNTIF(INDIRECT("'"&amp;V$2&amp;$L28&amp;"'!A5:A170"),Lég!$H28))</f>
        <v>#REF!</v>
      </c>
      <c r="W28" s="1" t="e">
        <f ca="1">IF(ISNA(COUNTIF(INDIRECT("'"&amp;W$2&amp;$L28&amp;"'!A5:A170"),Lég!$H28)),0,COUNTIF(INDIRECT("'"&amp;W$2&amp;$L28&amp;"'!A5:A170"),Lég!$H28))</f>
        <v>#REF!</v>
      </c>
      <c r="X28" s="1" t="e">
        <f ca="1">IF(ISNA(COUNTIF(INDIRECT("'"&amp;X$2&amp;$L28&amp;"'!A5:A170"),Lég!$H28)),0,COUNTIF(INDIRECT("'"&amp;X$2&amp;$L28&amp;"'!A5:A170"),Lég!$H28))</f>
        <v>#REF!</v>
      </c>
      <c r="Y28" s="1" t="e">
        <f ca="1">IF(ISNA(COUNTIF(INDIRECT("'"&amp;Y$2&amp;$L28&amp;"'!A5:A170"),Lég!$H28)),0,COUNTIF(INDIRECT("'"&amp;Y$2&amp;$L28&amp;"'!A5:A170"),Lég!$H28))</f>
        <v>#REF!</v>
      </c>
      <c r="Z28" s="1" t="e">
        <f ca="1">IF(ISNA(COUNTIF(INDIRECT("'"&amp;Z$2&amp;$L28&amp;"'!A5:A170"),Lég!$H28)),0,COUNTIF(INDIRECT("'"&amp;Z$2&amp;$L28&amp;"'!A5:A170"),Lég!$H28))</f>
        <v>#REF!</v>
      </c>
      <c r="AA28" s="1" t="e">
        <f t="shared" ca="1" si="14"/>
        <v>#REF!</v>
      </c>
      <c r="AB28" s="1" t="e">
        <f t="shared" ca="1" si="7"/>
        <v>#REF!</v>
      </c>
      <c r="AC28" s="17" t="e">
        <f t="shared" ca="1" si="16"/>
        <v>#REF!</v>
      </c>
      <c r="AD28" s="17" t="e">
        <f t="shared" ca="1" si="16"/>
        <v>#REF!</v>
      </c>
      <c r="AE28" s="17" t="e">
        <f t="shared" ca="1" si="16"/>
        <v>#REF!</v>
      </c>
      <c r="AF28" s="17" t="e">
        <f t="shared" ca="1" si="16"/>
        <v>#REF!</v>
      </c>
      <c r="AG28" s="17" t="e">
        <f t="shared" ca="1" si="16"/>
        <v>#REF!</v>
      </c>
      <c r="AH28" s="17" t="e">
        <f t="shared" ca="1" si="16"/>
        <v>#REF!</v>
      </c>
      <c r="AI28" s="17" t="e">
        <f t="shared" ca="1" si="15"/>
        <v>#REF!</v>
      </c>
      <c r="AJ28" s="18" t="e">
        <f t="shared" ca="1" si="13"/>
        <v>#REF!</v>
      </c>
    </row>
    <row r="29" spans="2:36" ht="17.25" customHeight="1" x14ac:dyDescent="0.25">
      <c r="B29" s="9"/>
      <c r="C29" s="108"/>
      <c r="D29" s="108"/>
      <c r="E29" s="108"/>
      <c r="G29" s="13"/>
      <c r="H29" s="19" t="s">
        <v>118</v>
      </c>
      <c r="I29" s="22" t="s">
        <v>65</v>
      </c>
      <c r="J29" s="15" t="s">
        <v>119</v>
      </c>
      <c r="K29" s="15" t="str">
        <f t="shared" si="10"/>
        <v>G1</v>
      </c>
      <c r="L29" s="7">
        <v>1</v>
      </c>
      <c r="M29" s="16" t="e">
        <f t="shared" ca="1" si="0"/>
        <v>#REF!</v>
      </c>
      <c r="N29" s="16" t="e">
        <f ca="1">IF(ISNA(VLOOKUP($J29,INDIRECT("'Section "&amp;$L29&amp;"'!$n$6:$o$21"),2,FALSE)),"",VLOOKUP($J29,INDIRECT("'Section "&amp;$L29&amp;"'!$n$6:$o$21"),2,FALSE))</f>
        <v>#REF!</v>
      </c>
      <c r="O29" s="16" t="e">
        <f t="shared" ca="1" si="2"/>
        <v>#REF!</v>
      </c>
      <c r="P29" s="16" t="e">
        <f t="shared" ca="1" si="3"/>
        <v>#REF!</v>
      </c>
      <c r="Q29" s="16" t="e">
        <f t="shared" ca="1" si="4"/>
        <v>#REF!</v>
      </c>
      <c r="R29" s="16" t="e">
        <f t="shared" ca="1" si="5"/>
        <v>#REF!</v>
      </c>
      <c r="S29" s="16" t="e">
        <f t="shared" ca="1" si="11"/>
        <v>#REF!</v>
      </c>
      <c r="T29" s="16" t="e">
        <f t="shared" ca="1" si="12"/>
        <v>#REF!</v>
      </c>
      <c r="U29" s="1" t="e">
        <f ca="1">IF(ISNA(COUNTIF(INDIRECT("'"&amp;U$2&amp;$L29&amp;"'!A5:A170"),Lég!$H29)),0,COUNTIF(INDIRECT("'"&amp;U$2&amp;$L29&amp;"'!A5:A170"),Lég!$H29))</f>
        <v>#REF!</v>
      </c>
      <c r="V29" s="1" t="e">
        <f ca="1">IF(ISNA(COUNTIF(INDIRECT("'"&amp;V$2&amp;$L29&amp;"'!A5:A170"),Lég!$H29)),0,COUNTIF(INDIRECT("'"&amp;V$2&amp;$L29&amp;"'!A5:A170"),Lég!$H29))</f>
        <v>#REF!</v>
      </c>
      <c r="W29" s="1" t="e">
        <f ca="1">IF(ISNA(COUNTIF(INDIRECT("'"&amp;W$2&amp;$L29&amp;"'!A5:A170"),Lég!$H29)),0,COUNTIF(INDIRECT("'"&amp;W$2&amp;$L29&amp;"'!A5:A170"),Lég!$H29))</f>
        <v>#REF!</v>
      </c>
      <c r="X29" s="1" t="e">
        <f ca="1">IF(ISNA(COUNTIF(INDIRECT("'"&amp;X$2&amp;$L29&amp;"'!A5:A170"),Lég!$H29)),0,COUNTIF(INDIRECT("'"&amp;X$2&amp;$L29&amp;"'!A5:A170"),Lég!$H29))</f>
        <v>#REF!</v>
      </c>
      <c r="Y29" s="1" t="e">
        <f ca="1">IF(ISNA(COUNTIF(INDIRECT("'"&amp;Y$2&amp;$L29&amp;"'!A5:A170"),Lég!$H29)),0,COUNTIF(INDIRECT("'"&amp;Y$2&amp;$L29&amp;"'!A5:A170"),Lég!$H29))</f>
        <v>#REF!</v>
      </c>
      <c r="Z29" s="1" t="e">
        <f ca="1">IF(ISNA(COUNTIF(INDIRECT("'"&amp;Z$2&amp;$L29&amp;"'!A5:A170"),Lég!$H29)),0,COUNTIF(INDIRECT("'"&amp;Z$2&amp;$L29&amp;"'!A5:A170"),Lég!$H29))</f>
        <v>#REF!</v>
      </c>
      <c r="AA29" s="1" t="e">
        <f t="shared" ca="1" si="14"/>
        <v>#REF!</v>
      </c>
      <c r="AB29" s="1" t="e">
        <f t="shared" ca="1" si="7"/>
        <v>#REF!</v>
      </c>
      <c r="AC29" s="17" t="e">
        <f t="shared" ca="1" si="16"/>
        <v>#REF!</v>
      </c>
      <c r="AD29" s="17" t="e">
        <f t="shared" ca="1" si="16"/>
        <v>#REF!</v>
      </c>
      <c r="AE29" s="17" t="e">
        <f t="shared" ca="1" si="16"/>
        <v>#REF!</v>
      </c>
      <c r="AF29" s="17" t="e">
        <f t="shared" ca="1" si="16"/>
        <v>#REF!</v>
      </c>
      <c r="AG29" s="17" t="e">
        <f t="shared" ca="1" si="16"/>
        <v>#REF!</v>
      </c>
      <c r="AH29" s="17" t="e">
        <f t="shared" ca="1" si="16"/>
        <v>#REF!</v>
      </c>
      <c r="AI29" s="17" t="e">
        <f t="shared" ca="1" si="15"/>
        <v>#REF!</v>
      </c>
      <c r="AJ29" s="18" t="e">
        <f t="shared" ca="1" si="13"/>
        <v>#REF!</v>
      </c>
    </row>
    <row r="30" spans="2:36" ht="17.25" customHeight="1" x14ac:dyDescent="0.25">
      <c r="B30" s="9"/>
      <c r="C30" s="108"/>
      <c r="D30" s="108"/>
      <c r="E30" s="108"/>
      <c r="G30" s="13"/>
      <c r="H30" s="19" t="s">
        <v>120</v>
      </c>
      <c r="I30" s="22" t="s">
        <v>121</v>
      </c>
      <c r="J30" s="15" t="s">
        <v>122</v>
      </c>
      <c r="K30" s="15" t="str">
        <f t="shared" si="10"/>
        <v>SS</v>
      </c>
      <c r="L30" s="7">
        <v>1</v>
      </c>
      <c r="M30" s="16"/>
      <c r="N30" s="16"/>
      <c r="O30" s="16" t="e">
        <f ca="1">IF(ISNA(VLOOKUP($J30,INDIRECT("'Section "&amp;$L30&amp;"'!$n$24:$o$39"),2,FALSE)),"",VLOOKUP($J30,INDIRECT("'Section "&amp;$L30&amp;"'!$n$24:$o$39"),2,FALSE))</f>
        <v>#REF!</v>
      </c>
      <c r="P30" s="16"/>
      <c r="Q30" s="16" t="e">
        <f ca="1">IF(ISNA(VLOOKUP($J30,INDIRECT("'Section "&amp;$L30&amp;"'!$r$24:$s$39"),2,FALSE)),"",VLOOKUP($J30,INDIRECT("'Section "&amp;$L30&amp;"'!$r$24:$s$39"),2,FALSE))</f>
        <v>#REF!</v>
      </c>
      <c r="R30" s="16"/>
      <c r="S30" s="16" t="e">
        <f t="shared" ca="1" si="11"/>
        <v>#REF!</v>
      </c>
      <c r="T30" s="16" t="e">
        <f t="shared" ca="1" si="12"/>
        <v>#REF!</v>
      </c>
      <c r="U30" s="1" t="e">
        <f ca="1">IF(ISNA(COUNTIF(INDIRECT("'"&amp;U$2&amp;$L30&amp;"'!A5:A170"),Lég!$H30)),0,COUNTIF(INDIRECT("'"&amp;U$2&amp;$L30&amp;"'!A5:A170"),Lég!$H30))</f>
        <v>#REF!</v>
      </c>
      <c r="V30" s="1" t="e">
        <f ca="1">IF(ISNA(COUNTIF(INDIRECT("'"&amp;V$2&amp;$L30&amp;"'!A5:A170"),Lég!$H30)),0,COUNTIF(INDIRECT("'"&amp;V$2&amp;$L30&amp;"'!A5:A170"),Lég!$H30))</f>
        <v>#REF!</v>
      </c>
      <c r="W30" s="1" t="e">
        <f ca="1">IF(ISNA(COUNTIF(INDIRECT("'"&amp;W$2&amp;$L30&amp;"'!A5:A170"),Lég!$H30)),0,COUNTIF(INDIRECT("'"&amp;W$2&amp;$L30&amp;"'!A5:A170"),Lég!$H30))</f>
        <v>#REF!</v>
      </c>
      <c r="X30" s="1" t="e">
        <f ca="1">IF(ISNA(COUNTIF(INDIRECT("'"&amp;X$2&amp;$L30&amp;"'!A5:A170"),Lég!$H30)),0,COUNTIF(INDIRECT("'"&amp;X$2&amp;$L30&amp;"'!A5:A170"),Lég!$H30))</f>
        <v>#REF!</v>
      </c>
      <c r="Y30" s="1" t="e">
        <f ca="1">IF(ISNA(COUNTIF(INDIRECT("'"&amp;Y$2&amp;$L30&amp;"'!A5:A170"),Lég!$H30)),0,COUNTIF(INDIRECT("'"&amp;Y$2&amp;$L30&amp;"'!A5:A170"),Lég!$H30))</f>
        <v>#REF!</v>
      </c>
      <c r="Z30" s="1" t="e">
        <f ca="1">IF(ISNA(COUNTIF(INDIRECT("'"&amp;Z$2&amp;$L30&amp;"'!A5:A170"),Lég!$H30)),0,COUNTIF(INDIRECT("'"&amp;Z$2&amp;$L30&amp;"'!A5:A170"),Lég!$H30))</f>
        <v>#REF!</v>
      </c>
      <c r="AA30" s="1" t="e">
        <f t="shared" ca="1" si="14"/>
        <v>#REF!</v>
      </c>
      <c r="AB30" s="1" t="e">
        <f t="shared" ca="1" si="7"/>
        <v>#REF!</v>
      </c>
      <c r="AC30" s="17" t="e">
        <f t="shared" ca="1" si="16"/>
        <v>#REF!</v>
      </c>
      <c r="AD30" s="17" t="e">
        <f t="shared" ca="1" si="16"/>
        <v>#REF!</v>
      </c>
      <c r="AE30" s="17" t="e">
        <f t="shared" ca="1" si="16"/>
        <v>#REF!</v>
      </c>
      <c r="AF30" s="17" t="e">
        <f t="shared" ca="1" si="16"/>
        <v>#REF!</v>
      </c>
      <c r="AG30" s="17" t="e">
        <f t="shared" ca="1" si="16"/>
        <v>#REF!</v>
      </c>
      <c r="AH30" s="17" t="e">
        <f t="shared" ca="1" si="16"/>
        <v>#REF!</v>
      </c>
      <c r="AI30" s="17" t="e">
        <f t="shared" ca="1" si="15"/>
        <v>#REF!</v>
      </c>
      <c r="AJ30" s="18" t="e">
        <f t="shared" ca="1" si="13"/>
        <v>#REF!</v>
      </c>
    </row>
    <row r="31" spans="2:36" ht="17.25" hidden="1" customHeight="1" thickBot="1" x14ac:dyDescent="0.3">
      <c r="B31" s="9"/>
      <c r="C31" s="28"/>
      <c r="D31" s="28"/>
      <c r="E31" s="28"/>
      <c r="H31" s="19"/>
      <c r="I31" s="20"/>
      <c r="J31" s="21"/>
      <c r="K31" s="21"/>
      <c r="U31" s="29" t="e">
        <f t="shared" ref="U31:AA31" ca="1" si="17">SUM(U3:U30)</f>
        <v>#REF!</v>
      </c>
      <c r="V31" s="29" t="e">
        <f t="shared" ca="1" si="17"/>
        <v>#REF!</v>
      </c>
      <c r="W31" s="29" t="e">
        <f t="shared" ca="1" si="17"/>
        <v>#REF!</v>
      </c>
      <c r="X31" s="29" t="e">
        <f t="shared" ca="1" si="17"/>
        <v>#REF!</v>
      </c>
      <c r="Y31" s="29" t="e">
        <f t="shared" ca="1" si="17"/>
        <v>#REF!</v>
      </c>
      <c r="Z31" s="29" t="e">
        <f t="shared" ca="1" si="17"/>
        <v>#REF!</v>
      </c>
      <c r="AA31" s="29" t="e">
        <f t="shared" ca="1" si="17"/>
        <v>#REF!</v>
      </c>
      <c r="AC31" s="30" t="e">
        <f t="shared" ref="AC31:AI31" ca="1" si="18">SUM(AC3:AC30)</f>
        <v>#REF!</v>
      </c>
      <c r="AD31" s="30" t="e">
        <f t="shared" ca="1" si="18"/>
        <v>#REF!</v>
      </c>
      <c r="AE31" s="30" t="e">
        <f t="shared" ca="1" si="18"/>
        <v>#REF!</v>
      </c>
      <c r="AF31" s="30" t="e">
        <f t="shared" ca="1" si="18"/>
        <v>#REF!</v>
      </c>
      <c r="AG31" s="30" t="e">
        <f t="shared" ca="1" si="18"/>
        <v>#REF!</v>
      </c>
      <c r="AH31" s="30" t="e">
        <f t="shared" ca="1" si="18"/>
        <v>#REF!</v>
      </c>
      <c r="AI31" s="30" t="e">
        <f t="shared" ca="1" si="18"/>
        <v>#REF!</v>
      </c>
      <c r="AJ31" s="31"/>
    </row>
    <row r="32" spans="2:36" ht="17.25" customHeight="1" x14ac:dyDescent="0.25">
      <c r="B32" s="9"/>
      <c r="C32" s="28"/>
      <c r="D32" s="28"/>
      <c r="E32" s="28"/>
      <c r="H32" s="19"/>
      <c r="I32" s="20"/>
      <c r="J32" s="21"/>
      <c r="K32" s="21"/>
    </row>
    <row r="33" spans="8:20" ht="17.25" hidden="1" customHeight="1" x14ac:dyDescent="0.25">
      <c r="H33" s="19"/>
      <c r="I33" s="20"/>
      <c r="J33" s="20"/>
      <c r="K33" s="20"/>
      <c r="L33" s="32">
        <v>1</v>
      </c>
      <c r="M33" s="1" t="e">
        <f t="shared" ref="M33:R34" ca="1" si="19">SUMIF($L$3:$L$30,$L33,M$3:M$30)</f>
        <v>#REF!</v>
      </c>
      <c r="N33" s="1" t="e">
        <f t="shared" ca="1" si="19"/>
        <v>#REF!</v>
      </c>
      <c r="O33" s="1" t="e">
        <f t="shared" ca="1" si="19"/>
        <v>#REF!</v>
      </c>
      <c r="P33" s="1" t="e">
        <f t="shared" ca="1" si="19"/>
        <v>#REF!</v>
      </c>
      <c r="Q33" s="1" t="e">
        <f t="shared" ca="1" si="19"/>
        <v>#REF!</v>
      </c>
      <c r="R33" s="1" t="e">
        <f t="shared" ca="1" si="19"/>
        <v>#REF!</v>
      </c>
      <c r="S33" s="1" t="e">
        <f ca="1">SUM(M33:R33)</f>
        <v>#REF!</v>
      </c>
      <c r="T33" s="4" t="e">
        <f>#REF!</f>
        <v>#REF!</v>
      </c>
    </row>
    <row r="34" spans="8:20" ht="16.5" hidden="1" customHeight="1" x14ac:dyDescent="0.25">
      <c r="H34" s="19"/>
      <c r="I34" s="20"/>
      <c r="J34" s="20"/>
      <c r="K34" s="20"/>
      <c r="L34" s="33">
        <v>2</v>
      </c>
      <c r="M34" s="1" t="e">
        <f t="shared" ca="1" si="19"/>
        <v>#REF!</v>
      </c>
      <c r="N34" s="1" t="e">
        <f t="shared" ca="1" si="19"/>
        <v>#REF!</v>
      </c>
      <c r="O34" s="1" t="e">
        <f t="shared" ca="1" si="19"/>
        <v>#REF!</v>
      </c>
      <c r="P34" s="1" t="e">
        <f t="shared" ca="1" si="19"/>
        <v>#REF!</v>
      </c>
      <c r="Q34" s="1" t="e">
        <f t="shared" ca="1" si="19"/>
        <v>#REF!</v>
      </c>
      <c r="R34" s="1" t="e">
        <f t="shared" ca="1" si="19"/>
        <v>#REF!</v>
      </c>
      <c r="S34" s="1" t="e">
        <f ca="1">SUM(M34:R34)</f>
        <v>#REF!</v>
      </c>
      <c r="T34" s="4" t="e">
        <f>#REF!</f>
        <v>#REF!</v>
      </c>
    </row>
    <row r="35" spans="8:20" hidden="1" x14ac:dyDescent="0.25">
      <c r="H35" s="19"/>
      <c r="I35" s="20"/>
      <c r="J35" s="20"/>
      <c r="K35" s="20"/>
      <c r="L35" s="20"/>
      <c r="M35" s="19">
        <v>0</v>
      </c>
      <c r="N35" s="20"/>
    </row>
    <row r="36" spans="8:20" hidden="1" x14ac:dyDescent="0.2">
      <c r="H36" s="5"/>
      <c r="I36" s="6"/>
      <c r="J36" s="6"/>
      <c r="K36" s="6"/>
      <c r="L36" s="109" t="s">
        <v>123</v>
      </c>
      <c r="M36" s="34" t="e">
        <f t="shared" ref="M36:R36" ca="1" si="20">SUM(INDIRECT("'"&amp;M2&amp;$L$34&amp;"'!U5:u160"))</f>
        <v>#REF!</v>
      </c>
      <c r="N36" s="34" t="e">
        <f t="shared" ca="1" si="20"/>
        <v>#REF!</v>
      </c>
      <c r="O36" s="34" t="e">
        <f t="shared" ca="1" si="20"/>
        <v>#REF!</v>
      </c>
      <c r="P36" s="34" t="e">
        <f t="shared" ca="1" si="20"/>
        <v>#REF!</v>
      </c>
      <c r="Q36" s="34" t="e">
        <f t="shared" ca="1" si="20"/>
        <v>#REF!</v>
      </c>
      <c r="R36" s="34" t="e">
        <f t="shared" ca="1" si="20"/>
        <v>#REF!</v>
      </c>
    </row>
    <row r="37" spans="8:20" hidden="1" x14ac:dyDescent="0.2">
      <c r="H37" s="5"/>
      <c r="I37" s="6"/>
      <c r="J37" s="6"/>
      <c r="K37" s="6"/>
      <c r="L37" s="109"/>
      <c r="M37" s="34" t="e">
        <f t="shared" ref="M37:R37" ca="1" si="21">SUM(INDIRECT(M2&amp;"_"&amp;$L$34))</f>
        <v>#REF!</v>
      </c>
      <c r="N37" s="34" t="e">
        <f t="shared" ca="1" si="21"/>
        <v>#REF!</v>
      </c>
      <c r="O37" s="34" t="e">
        <f t="shared" ca="1" si="21"/>
        <v>#REF!</v>
      </c>
      <c r="P37" s="34" t="e">
        <f t="shared" ca="1" si="21"/>
        <v>#REF!</v>
      </c>
      <c r="Q37" s="34" t="e">
        <f t="shared" ca="1" si="21"/>
        <v>#REF!</v>
      </c>
      <c r="R37" s="34" t="e">
        <f t="shared" ca="1" si="21"/>
        <v>#REF!</v>
      </c>
    </row>
    <row r="38" spans="8:20" hidden="1" x14ac:dyDescent="0.2">
      <c r="H38" s="5"/>
      <c r="I38" s="6"/>
      <c r="J38" s="6"/>
      <c r="K38" s="6"/>
      <c r="L38" s="109"/>
      <c r="M38" s="34" t="e">
        <f ca="1">M36-M37</f>
        <v>#REF!</v>
      </c>
      <c r="N38" s="34" t="e">
        <f t="shared" ref="N38:R38" ca="1" si="22">N36-N37</f>
        <v>#REF!</v>
      </c>
      <c r="O38" s="34" t="e">
        <f t="shared" ca="1" si="22"/>
        <v>#REF!</v>
      </c>
      <c r="P38" s="34" t="e">
        <f t="shared" ca="1" si="22"/>
        <v>#REF!</v>
      </c>
      <c r="Q38" s="34" t="e">
        <f t="shared" ca="1" si="22"/>
        <v>#REF!</v>
      </c>
      <c r="R38" s="34" t="e">
        <f t="shared" ca="1" si="22"/>
        <v>#REF!</v>
      </c>
    </row>
    <row r="39" spans="8:20" hidden="1" x14ac:dyDescent="0.2">
      <c r="H39" s="5"/>
      <c r="I39" s="35"/>
    </row>
    <row r="40" spans="8:20" hidden="1" x14ac:dyDescent="0.2">
      <c r="H40" s="5"/>
      <c r="I40" s="35"/>
      <c r="L40" s="109" t="s">
        <v>124</v>
      </c>
      <c r="M40" s="34" t="e">
        <f ca="1">SUM(INDIRECT("'"&amp;M2&amp;$L$33&amp;"'!U5:u160"))</f>
        <v>#REF!</v>
      </c>
      <c r="N40" s="34" t="e">
        <f t="shared" ref="N40:R40" ca="1" si="23">SUM(INDIRECT("'"&amp;N2&amp;$L$33&amp;"'!U5:u160"))</f>
        <v>#REF!</v>
      </c>
      <c r="O40" s="34" t="e">
        <f t="shared" ca="1" si="23"/>
        <v>#REF!</v>
      </c>
      <c r="P40" s="34" t="e">
        <f t="shared" ca="1" si="23"/>
        <v>#REF!</v>
      </c>
      <c r="Q40" s="34" t="e">
        <f t="shared" ca="1" si="23"/>
        <v>#REF!</v>
      </c>
      <c r="R40" s="34" t="e">
        <f t="shared" ca="1" si="23"/>
        <v>#REF!</v>
      </c>
    </row>
    <row r="41" spans="8:20" hidden="1" x14ac:dyDescent="0.2">
      <c r="H41" s="5"/>
      <c r="I41" s="35"/>
      <c r="L41" s="109"/>
      <c r="M41" s="34" t="e">
        <f ca="1">SUM(INDIRECT(M2&amp;"_"&amp;$L$33))</f>
        <v>#REF!</v>
      </c>
      <c r="N41" s="34" t="e">
        <f t="shared" ref="N41:R41" ca="1" si="24">SUM(INDIRECT(N2&amp;"_"&amp;$L$33))</f>
        <v>#REF!</v>
      </c>
      <c r="O41" s="34" t="e">
        <f t="shared" ca="1" si="24"/>
        <v>#REF!</v>
      </c>
      <c r="P41" s="34" t="e">
        <f t="shared" ca="1" si="24"/>
        <v>#REF!</v>
      </c>
      <c r="Q41" s="34" t="e">
        <f t="shared" ca="1" si="24"/>
        <v>#REF!</v>
      </c>
      <c r="R41" s="34" t="e">
        <f t="shared" ca="1" si="24"/>
        <v>#REF!</v>
      </c>
    </row>
    <row r="42" spans="8:20" hidden="1" x14ac:dyDescent="0.2">
      <c r="H42" s="5"/>
      <c r="I42" s="35"/>
      <c r="L42" s="109"/>
      <c r="M42" s="34" t="e">
        <f ca="1">M40-M41</f>
        <v>#REF!</v>
      </c>
      <c r="N42" s="34" t="e">
        <f t="shared" ref="N42:R42" ca="1" si="25">N40-N41</f>
        <v>#REF!</v>
      </c>
      <c r="O42" s="34" t="e">
        <f t="shared" ca="1" si="25"/>
        <v>#REF!</v>
      </c>
      <c r="P42" s="34" t="e">
        <f t="shared" ca="1" si="25"/>
        <v>#REF!</v>
      </c>
      <c r="Q42" s="34" t="e">
        <f t="shared" ca="1" si="25"/>
        <v>#REF!</v>
      </c>
      <c r="R42" s="34" t="e">
        <f t="shared" ca="1" si="25"/>
        <v>#REF!</v>
      </c>
    </row>
    <row r="43" spans="8:20" hidden="1" x14ac:dyDescent="0.2">
      <c r="H43" s="5"/>
      <c r="I43" s="35"/>
    </row>
    <row r="44" spans="8:20" x14ac:dyDescent="0.2">
      <c r="H44" s="5"/>
      <c r="I44" s="35"/>
    </row>
    <row r="45" spans="8:20" x14ac:dyDescent="0.2">
      <c r="H45" s="5"/>
      <c r="I45" s="35"/>
    </row>
    <row r="46" spans="8:20" x14ac:dyDescent="0.2">
      <c r="H46" s="5"/>
      <c r="I46" s="35"/>
    </row>
    <row r="47" spans="8:20" x14ac:dyDescent="0.2">
      <c r="H47" s="5"/>
      <c r="I47" s="35"/>
    </row>
    <row r="48" spans="8:20" x14ac:dyDescent="0.2">
      <c r="H48" s="5"/>
      <c r="I48" s="35"/>
      <c r="J48" s="21"/>
      <c r="P48" s="36"/>
      <c r="S48" s="36"/>
    </row>
    <row r="49" spans="8:12" x14ac:dyDescent="0.2">
      <c r="H49" s="5"/>
      <c r="I49" s="35"/>
    </row>
    <row r="50" spans="8:12" x14ac:dyDescent="0.2">
      <c r="H50" s="5"/>
      <c r="I50" s="35"/>
    </row>
    <row r="51" spans="8:12" x14ac:dyDescent="0.2">
      <c r="H51" s="5"/>
      <c r="I51" s="35"/>
    </row>
    <row r="52" spans="8:12" x14ac:dyDescent="0.2">
      <c r="H52" s="5"/>
      <c r="I52" s="35"/>
    </row>
    <row r="53" spans="8:12" x14ac:dyDescent="0.2">
      <c r="H53" s="5"/>
      <c r="I53" s="35"/>
    </row>
    <row r="54" spans="8:12" x14ac:dyDescent="0.2">
      <c r="H54" s="5"/>
      <c r="I54" s="35"/>
    </row>
    <row r="55" spans="8:12" x14ac:dyDescent="0.2">
      <c r="H55" s="5"/>
      <c r="I55" s="35"/>
    </row>
    <row r="56" spans="8:12" x14ac:dyDescent="0.2">
      <c r="H56" s="5"/>
      <c r="I56" s="35"/>
    </row>
    <row r="57" spans="8:12" x14ac:dyDescent="0.2">
      <c r="H57" s="5"/>
      <c r="I57" s="35"/>
    </row>
    <row r="58" spans="8:12" x14ac:dyDescent="0.2">
      <c r="H58" s="5"/>
      <c r="I58" s="35"/>
    </row>
    <row r="59" spans="8:12" x14ac:dyDescent="0.2">
      <c r="H59" s="5"/>
      <c r="I59" s="35"/>
    </row>
    <row r="60" spans="8:12" x14ac:dyDescent="0.2">
      <c r="H60" s="5"/>
      <c r="I60" s="35"/>
    </row>
    <row r="61" spans="8:12" x14ac:dyDescent="0.2">
      <c r="H61" s="5"/>
      <c r="I61" s="35"/>
    </row>
    <row r="62" spans="8:12" x14ac:dyDescent="0.2">
      <c r="H62" s="5"/>
      <c r="I62" s="35"/>
    </row>
    <row r="63" spans="8:12" x14ac:dyDescent="0.2">
      <c r="H63" s="5"/>
      <c r="I63" s="105"/>
      <c r="J63" s="105"/>
      <c r="K63" s="105"/>
      <c r="L63" s="105"/>
    </row>
    <row r="64" spans="8:12" x14ac:dyDescent="0.2">
      <c r="H64" s="5"/>
      <c r="I64" s="105"/>
      <c r="J64" s="105"/>
      <c r="K64" s="105"/>
      <c r="L64" s="105"/>
    </row>
    <row r="65" spans="8:12" x14ac:dyDescent="0.2">
      <c r="H65" s="5"/>
      <c r="I65" s="105"/>
      <c r="J65" s="105"/>
      <c r="K65" s="105"/>
      <c r="L65" s="105"/>
    </row>
    <row r="66" spans="8:12" x14ac:dyDescent="0.2">
      <c r="H66" s="5"/>
      <c r="I66" s="105"/>
      <c r="J66" s="105"/>
      <c r="K66" s="105"/>
      <c r="L66" s="105"/>
    </row>
    <row r="67" spans="8:12" x14ac:dyDescent="0.2">
      <c r="H67" s="5"/>
      <c r="I67" s="105"/>
      <c r="J67" s="105"/>
      <c r="K67" s="105"/>
      <c r="L67" s="105"/>
    </row>
    <row r="68" spans="8:12" ht="26.25" x14ac:dyDescent="0.4">
      <c r="H68" s="37"/>
      <c r="I68" s="106" t="s">
        <v>9</v>
      </c>
      <c r="J68" s="106"/>
      <c r="K68" s="106"/>
      <c r="L68" s="106"/>
    </row>
    <row r="69" spans="8:12" ht="26.25" x14ac:dyDescent="0.4">
      <c r="H69" s="38"/>
      <c r="I69" s="8"/>
      <c r="J69" s="39"/>
      <c r="K69" s="39"/>
    </row>
    <row r="70" spans="8:12" ht="26.25" x14ac:dyDescent="0.4">
      <c r="H70" s="38" t="s">
        <v>25</v>
      </c>
      <c r="I70" s="8" t="s">
        <v>1</v>
      </c>
      <c r="J70" s="39"/>
      <c r="K70" s="39"/>
    </row>
    <row r="71" spans="8:12" ht="26.25" x14ac:dyDescent="0.4">
      <c r="H71" s="38" t="s">
        <v>0</v>
      </c>
      <c r="I71" s="8" t="s">
        <v>29</v>
      </c>
      <c r="J71" s="39"/>
      <c r="K71" s="39"/>
    </row>
    <row r="72" spans="8:12" ht="26.25" x14ac:dyDescent="0.4">
      <c r="H72" s="40" t="s">
        <v>7</v>
      </c>
      <c r="I72" s="41" t="s">
        <v>33</v>
      </c>
      <c r="J72" s="39"/>
      <c r="K72" s="39"/>
    </row>
    <row r="73" spans="8:12" ht="26.25" x14ac:dyDescent="0.4">
      <c r="H73" s="38" t="s">
        <v>37</v>
      </c>
      <c r="I73" s="42" t="s">
        <v>38</v>
      </c>
      <c r="J73" s="39"/>
      <c r="K73" s="39"/>
    </row>
    <row r="74" spans="8:12" ht="26.25" x14ac:dyDescent="0.4">
      <c r="H74" s="40" t="s">
        <v>42</v>
      </c>
      <c r="I74" s="41" t="s">
        <v>43</v>
      </c>
      <c r="J74" s="39"/>
      <c r="K74" s="39"/>
    </row>
    <row r="75" spans="8:12" ht="26.25" x14ac:dyDescent="0.4">
      <c r="H75" s="38" t="s">
        <v>47</v>
      </c>
      <c r="I75" s="42" t="s">
        <v>48</v>
      </c>
      <c r="J75" s="39"/>
      <c r="K75" s="39"/>
    </row>
    <row r="76" spans="8:12" ht="26.25" x14ac:dyDescent="0.4">
      <c r="H76" s="40" t="s">
        <v>55</v>
      </c>
      <c r="I76" s="43" t="s">
        <v>56</v>
      </c>
      <c r="J76" s="39"/>
      <c r="K76" s="39"/>
    </row>
    <row r="77" spans="8:12" ht="26.25" x14ac:dyDescent="0.4">
      <c r="H77" s="38" t="s">
        <v>60</v>
      </c>
      <c r="I77" s="42" t="s">
        <v>62</v>
      </c>
      <c r="J77" s="39"/>
      <c r="K77" s="39"/>
    </row>
    <row r="78" spans="8:12" ht="26.25" x14ac:dyDescent="0.4">
      <c r="H78" s="38" t="s">
        <v>5</v>
      </c>
      <c r="I78" s="42" t="s">
        <v>65</v>
      </c>
      <c r="J78" s="39"/>
      <c r="K78" s="39"/>
    </row>
    <row r="79" spans="8:12" ht="26.25" x14ac:dyDescent="0.4">
      <c r="H79" s="44" t="s">
        <v>69</v>
      </c>
      <c r="I79" s="45" t="s">
        <v>70</v>
      </c>
      <c r="J79" s="39"/>
      <c r="K79" s="39"/>
    </row>
    <row r="80" spans="8:12" ht="26.25" x14ac:dyDescent="0.4">
      <c r="H80" s="38" t="s">
        <v>74</v>
      </c>
      <c r="I80" s="42" t="s">
        <v>75</v>
      </c>
      <c r="J80" s="39"/>
      <c r="K80" s="39"/>
    </row>
    <row r="81" spans="8:11" ht="26.25" x14ac:dyDescent="0.4">
      <c r="H81" s="40" t="s">
        <v>4</v>
      </c>
      <c r="I81" s="43" t="s">
        <v>79</v>
      </c>
      <c r="J81" s="39"/>
      <c r="K81" s="39"/>
    </row>
    <row r="82" spans="8:11" ht="26.25" x14ac:dyDescent="0.4">
      <c r="H82" s="38" t="s">
        <v>81</v>
      </c>
      <c r="I82" s="42" t="s">
        <v>125</v>
      </c>
      <c r="J82" s="39"/>
      <c r="K82" s="39"/>
    </row>
    <row r="83" spans="8:11" ht="26.25" x14ac:dyDescent="0.4">
      <c r="H83" s="38" t="s">
        <v>86</v>
      </c>
      <c r="I83" s="42" t="s">
        <v>87</v>
      </c>
      <c r="J83" s="39"/>
      <c r="K83" s="39"/>
    </row>
    <row r="84" spans="8:11" ht="26.25" x14ac:dyDescent="0.4">
      <c r="H84" s="38" t="s">
        <v>6</v>
      </c>
      <c r="I84" s="42" t="s">
        <v>91</v>
      </c>
      <c r="J84" s="39"/>
      <c r="K84" s="39"/>
    </row>
    <row r="85" spans="8:11" ht="26.25" x14ac:dyDescent="0.4">
      <c r="H85" s="38" t="s">
        <v>93</v>
      </c>
      <c r="I85" s="42" t="s">
        <v>94</v>
      </c>
      <c r="J85" s="39"/>
      <c r="K85" s="39"/>
    </row>
    <row r="86" spans="8:11" ht="26.25" x14ac:dyDescent="0.4">
      <c r="H86" s="38" t="s">
        <v>96</v>
      </c>
      <c r="I86" s="42" t="s">
        <v>134</v>
      </c>
      <c r="J86" s="39"/>
      <c r="K86" s="39"/>
    </row>
    <row r="87" spans="8:11" ht="26.25" x14ac:dyDescent="0.4">
      <c r="H87" s="40" t="s">
        <v>97</v>
      </c>
      <c r="I87" s="43" t="s">
        <v>98</v>
      </c>
      <c r="J87" s="39"/>
      <c r="K87" s="39"/>
    </row>
    <row r="88" spans="8:11" ht="26.25" x14ac:dyDescent="0.4">
      <c r="H88" s="40" t="s">
        <v>100</v>
      </c>
      <c r="I88" s="43" t="s">
        <v>101</v>
      </c>
      <c r="J88" s="39"/>
      <c r="K88" s="39"/>
    </row>
    <row r="89" spans="8:11" ht="26.25" x14ac:dyDescent="0.4">
      <c r="H89" s="40" t="s">
        <v>120</v>
      </c>
      <c r="I89" s="43" t="s">
        <v>126</v>
      </c>
      <c r="J89" s="39"/>
      <c r="K89" s="39"/>
    </row>
    <row r="90" spans="8:11" ht="26.25" x14ac:dyDescent="0.4">
      <c r="H90" s="38" t="s">
        <v>103</v>
      </c>
      <c r="I90" s="42" t="s">
        <v>104</v>
      </c>
      <c r="J90" s="39"/>
      <c r="K90" s="39"/>
    </row>
    <row r="91" spans="8:11" ht="26.25" x14ac:dyDescent="0.4">
      <c r="H91" s="38" t="s">
        <v>106</v>
      </c>
      <c r="I91" s="42" t="s">
        <v>107</v>
      </c>
      <c r="J91" s="39"/>
      <c r="K91" s="39"/>
    </row>
    <row r="92" spans="8:11" ht="26.25" x14ac:dyDescent="0.4">
      <c r="H92" s="40" t="s">
        <v>109</v>
      </c>
      <c r="I92" s="43" t="s">
        <v>135</v>
      </c>
      <c r="J92" s="39"/>
      <c r="K92" s="39"/>
    </row>
    <row r="93" spans="8:11" ht="26.25" x14ac:dyDescent="0.4">
      <c r="H93" s="38" t="s">
        <v>3</v>
      </c>
      <c r="I93" s="42" t="s">
        <v>127</v>
      </c>
      <c r="J93" s="39"/>
      <c r="K93" s="39"/>
    </row>
    <row r="94" spans="8:11" ht="26.25" x14ac:dyDescent="0.4">
      <c r="H94" s="40" t="s">
        <v>115</v>
      </c>
      <c r="I94" s="43" t="s">
        <v>116</v>
      </c>
      <c r="J94" s="39"/>
      <c r="K94" s="39"/>
    </row>
    <row r="95" spans="8:11" ht="6" customHeight="1" x14ac:dyDescent="0.35">
      <c r="H95" s="37"/>
      <c r="I95" s="37"/>
      <c r="J95" s="39"/>
      <c r="K95" s="39"/>
    </row>
  </sheetData>
  <sheetProtection selectLockedCells="1"/>
  <autoFilter ref="G2:AJ31" xr:uid="{00000000-0009-0000-0000-000000000000}">
    <filterColumn colId="3">
      <customFilters>
        <customFilter operator="notEqual" val=" "/>
      </customFilters>
    </filterColumn>
  </autoFilter>
  <mergeCells count="35">
    <mergeCell ref="C3:E3"/>
    <mergeCell ref="I1:L1"/>
    <mergeCell ref="M1:T1"/>
    <mergeCell ref="U1:AB1"/>
    <mergeCell ref="AC1:AJ1"/>
    <mergeCell ref="C2:E2"/>
    <mergeCell ref="C15:E15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I63:L63"/>
    <mergeCell ref="C16:F16"/>
    <mergeCell ref="C17:F17"/>
    <mergeCell ref="C18:F18"/>
    <mergeCell ref="C19:E19"/>
    <mergeCell ref="C24:E24"/>
    <mergeCell ref="C26:E26"/>
    <mergeCell ref="C27:E27"/>
    <mergeCell ref="C29:E29"/>
    <mergeCell ref="C30:E30"/>
    <mergeCell ref="L36:L38"/>
    <mergeCell ref="L40:L42"/>
    <mergeCell ref="I64:L64"/>
    <mergeCell ref="I65:L65"/>
    <mergeCell ref="I66:L66"/>
    <mergeCell ref="I67:L67"/>
    <mergeCell ref="I68:L68"/>
  </mergeCells>
  <conditionalFormatting sqref="I3:AK30">
    <cfRule type="expression" dxfId="122" priority="6">
      <formula>$G3="x"</formula>
    </cfRule>
  </conditionalFormatting>
  <conditionalFormatting sqref="J48">
    <cfRule type="expression" dxfId="121" priority="3">
      <formula>$G48="x"</formula>
    </cfRule>
  </conditionalFormatting>
  <conditionalFormatting sqref="M3:T30">
    <cfRule type="expression" dxfId="120" priority="9" stopIfTrue="1">
      <formula>$L3=1</formula>
    </cfRule>
  </conditionalFormatting>
  <conditionalFormatting sqref="P48">
    <cfRule type="expression" dxfId="119" priority="1">
      <formula>$G48="x"</formula>
    </cfRule>
    <cfRule type="expression" dxfId="118" priority="2" stopIfTrue="1">
      <formula>$L48=1</formula>
    </cfRule>
  </conditionalFormatting>
  <conditionalFormatting sqref="S48">
    <cfRule type="expression" dxfId="117" priority="4">
      <formula>$G48="x"</formula>
    </cfRule>
    <cfRule type="expression" dxfId="116" priority="5" stopIfTrue="1">
      <formula>$L48=1</formula>
    </cfRule>
  </conditionalFormatting>
  <conditionalFormatting sqref="U3:AA30">
    <cfRule type="expression" dxfId="115" priority="8">
      <formula>$G3="X"</formula>
    </cfRule>
  </conditionalFormatting>
  <conditionalFormatting sqref="AC3:AI30">
    <cfRule type="expression" dxfId="114" priority="7">
      <formula>$G3="X"</formula>
    </cfRule>
  </conditionalFormatting>
  <hyperlinks>
    <hyperlink ref="C2:E2" location="'BF1'!A5" display="MARQUEURS BEN. FÉM. SECTION 1" xr:uid="{00000000-0004-0000-0000-000000000000}"/>
    <hyperlink ref="C3:E3" location="'BF2'!A5" display="MARQUEURS BEN. FÉM. SECTION 2" xr:uid="{00000000-0004-0000-0000-000001000000}"/>
    <hyperlink ref="C4:E4" location="'BM1'!A5" display="MARQUEURS BEN. MASC. SECTION 1" xr:uid="{00000000-0004-0000-0000-000002000000}"/>
    <hyperlink ref="C5:E5" location="'BM2'!A5" display="MARQUEURS BEN. MASC. SECTION 2" xr:uid="{00000000-0004-0000-0000-000003000000}"/>
    <hyperlink ref="C6:E6" location="'CF1'!A5" display="MARQUEURS CAD. FÉM. SECTION 1" xr:uid="{00000000-0004-0000-0000-000004000000}"/>
    <hyperlink ref="C7:E7" location="'CF2'!A5" display="MARQUEURS CAD. FÉM. SECTION 2" xr:uid="{00000000-0004-0000-0000-000005000000}"/>
    <hyperlink ref="C8:E8" location="'CM1'!A5" display="MARQUEURS CAD. MASC. SECTION 1" xr:uid="{00000000-0004-0000-0000-000006000000}"/>
    <hyperlink ref="C9:E9" location="'CM2 '!A5" display="MARQUEURS CAD. MASC. SECTION 2" xr:uid="{00000000-0004-0000-0000-000007000000}"/>
    <hyperlink ref="C10:E10" location="JF1!A5" display="MARQUEURS JUV. FÉM. SECTION 1" xr:uid="{00000000-0004-0000-0000-000008000000}"/>
    <hyperlink ref="C11:E11" location="JF2!A5" display="MARQUEURS JUV. FÉM. SECTION 2" xr:uid="{00000000-0004-0000-0000-000009000000}"/>
    <hyperlink ref="C12:E12" location="JM1!A5" display="MARQUEURS JUV. MASC. SECTION 1" xr:uid="{00000000-0004-0000-0000-00000A000000}"/>
    <hyperlink ref="C13:E13" location="JM2!A5" display="MARQUEURS JUV. MASC. SECTION 2" xr:uid="{00000000-0004-0000-0000-00000B000000}"/>
    <hyperlink ref="C14:E14" location="'Section 1'!A1" display="Section 1 /  Stats écoles" xr:uid="{00000000-0004-0000-0000-00000C000000}"/>
    <hyperlink ref="C15:E15" location="'Section 2'!A1" display="Section 2 /  Stats écoles" xr:uid="{00000000-0004-0000-0000-00000D000000}"/>
  </hyperlinks>
  <pageMargins left="0.78740157480314965" right="0.78740157480314965" top="0" bottom="0.19685039370078741" header="0.51181102362204722" footer="0.51181102362204722"/>
  <pageSetup paperSize="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ECF63-A0D1-4A09-AB69-7652069352C2}">
  <sheetPr>
    <pageSetUpPr fitToPage="1"/>
  </sheetPr>
  <dimension ref="A1:AG80"/>
  <sheetViews>
    <sheetView tabSelected="1" zoomScaleNormal="100" workbookViewId="0">
      <selection activeCell="R13" sqref="R13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IF(ISNA(VLOOKUP("X",[1]Lég!$G:$H,2,FALSE)),"",VLOOKUP("X",[1]Lég!$G:$H,2,FALSE))</f>
        <v/>
      </c>
      <c r="C2" s="46"/>
      <c r="D2" s="117" t="s">
        <v>139</v>
      </c>
      <c r="E2" s="118"/>
      <c r="F2" s="118"/>
      <c r="G2" s="118"/>
      <c r="H2" s="118"/>
      <c r="I2" s="119"/>
      <c r="J2" s="47"/>
      <c r="K2" s="117" t="s">
        <v>142</v>
      </c>
      <c r="L2" s="118"/>
      <c r="M2" s="119"/>
      <c r="N2" s="2"/>
      <c r="O2" s="140" t="s">
        <v>128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129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107</v>
      </c>
      <c r="C5" s="118"/>
      <c r="D5" s="118"/>
      <c r="E5" s="118"/>
      <c r="F5" s="119"/>
      <c r="G5" s="49"/>
      <c r="H5" s="117"/>
      <c r="I5" s="119"/>
      <c r="J5" s="50"/>
      <c r="K5" s="123" t="s">
        <v>172</v>
      </c>
      <c r="L5" s="124"/>
      <c r="M5" s="124"/>
      <c r="N5" s="125"/>
      <c r="O5" s="129" t="s">
        <v>143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130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35" t="s">
        <v>144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81</v>
      </c>
      <c r="E9" s="146" t="s">
        <v>176</v>
      </c>
      <c r="F9" s="146"/>
      <c r="G9" s="146"/>
      <c r="H9" s="146"/>
      <c r="I9" s="146"/>
      <c r="J9" s="146"/>
      <c r="K9" s="61"/>
      <c r="L9" s="146"/>
      <c r="M9" s="146"/>
      <c r="N9" s="146"/>
      <c r="O9" s="146"/>
      <c r="P9" s="146"/>
      <c r="Q9" s="152"/>
      <c r="R9" s="62">
        <v>54</v>
      </c>
      <c r="S9" s="63">
        <f>IF(R9="","",RANK(R9,$R$9:$R$14,0))</f>
        <v>3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118</v>
      </c>
      <c r="E10" s="147" t="s">
        <v>149</v>
      </c>
      <c r="F10" s="147"/>
      <c r="G10" s="147"/>
      <c r="H10" s="147"/>
      <c r="I10" s="147"/>
      <c r="J10" s="147"/>
      <c r="K10" s="61"/>
      <c r="L10" s="147"/>
      <c r="M10" s="147"/>
      <c r="N10" s="147"/>
      <c r="O10" s="147"/>
      <c r="P10" s="147"/>
      <c r="Q10" s="148"/>
      <c r="R10" s="65">
        <v>60</v>
      </c>
      <c r="S10" s="63">
        <f t="shared" ref="S10:S14" si="0">IF(R10="","",RANK(R10,$R$9:$R$14,0))</f>
        <v>1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106</v>
      </c>
      <c r="E11" s="149" t="s">
        <v>150</v>
      </c>
      <c r="F11" s="149"/>
      <c r="G11" s="149"/>
      <c r="H11" s="149"/>
      <c r="I11" s="149"/>
      <c r="J11" s="149"/>
      <c r="K11" s="61"/>
      <c r="L11" s="147"/>
      <c r="M11" s="147"/>
      <c r="N11" s="147"/>
      <c r="O11" s="147"/>
      <c r="P11" s="147"/>
      <c r="Q11" s="148"/>
      <c r="R11" s="65">
        <v>45</v>
      </c>
      <c r="S11" s="63">
        <f t="shared" si="0"/>
        <v>6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0" t="s">
        <v>93</v>
      </c>
      <c r="E12" s="146" t="s">
        <v>151</v>
      </c>
      <c r="F12" s="146"/>
      <c r="G12" s="146"/>
      <c r="H12" s="146"/>
      <c r="I12" s="146"/>
      <c r="J12" s="146"/>
      <c r="K12" s="61"/>
      <c r="L12" s="147"/>
      <c r="M12" s="147"/>
      <c r="N12" s="147"/>
      <c r="O12" s="147"/>
      <c r="P12" s="147"/>
      <c r="Q12" s="147"/>
      <c r="R12" s="65">
        <v>57</v>
      </c>
      <c r="S12" s="63">
        <f t="shared" si="0"/>
        <v>2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 t="str">
        <f>IF(D13=$B$2,"X"&amp;COUNTIF($D$9:D13,D13),"")</f>
        <v/>
      </c>
      <c r="B13" s="55">
        <v>5</v>
      </c>
      <c r="D13" s="64" t="s">
        <v>0</v>
      </c>
      <c r="E13" s="147" t="s">
        <v>153</v>
      </c>
      <c r="F13" s="147"/>
      <c r="G13" s="147"/>
      <c r="H13" s="147"/>
      <c r="I13" s="147"/>
      <c r="J13" s="147"/>
      <c r="K13" s="61"/>
      <c r="L13" s="147"/>
      <c r="M13" s="147"/>
      <c r="N13" s="147"/>
      <c r="O13" s="147"/>
      <c r="P13" s="147"/>
      <c r="Q13" s="148"/>
      <c r="R13" s="65">
        <v>51</v>
      </c>
      <c r="S13" s="63">
        <f t="shared" si="0"/>
        <v>4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thickBot="1" x14ac:dyDescent="0.25">
      <c r="A14" s="54" t="str">
        <f>IF(D14=$B$2,"X"&amp;COUNTIF($D$9:D14,D14),"")</f>
        <v/>
      </c>
      <c r="B14" s="55">
        <v>6</v>
      </c>
      <c r="D14" s="64" t="s">
        <v>118</v>
      </c>
      <c r="E14" s="149" t="s">
        <v>157</v>
      </c>
      <c r="F14" s="149"/>
      <c r="G14" s="149"/>
      <c r="H14" s="149"/>
      <c r="I14" s="149"/>
      <c r="J14" s="149"/>
      <c r="K14" s="67"/>
      <c r="L14" s="150"/>
      <c r="M14" s="150"/>
      <c r="N14" s="150"/>
      <c r="O14" s="150"/>
      <c r="P14" s="150"/>
      <c r="Q14" s="151"/>
      <c r="R14" s="68">
        <v>48</v>
      </c>
      <c r="S14" s="69">
        <f t="shared" si="0"/>
        <v>5</v>
      </c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3.5" customHeight="1" x14ac:dyDescent="0.2">
      <c r="A15" s="54"/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60"/>
      <c r="C16" s="160"/>
      <c r="D16" s="87"/>
      <c r="E16" s="161"/>
      <c r="F16" s="161"/>
      <c r="G16" s="161"/>
      <c r="H16" s="161"/>
      <c r="I16" s="161"/>
      <c r="J16" s="161"/>
      <c r="K16" s="162" t="s">
        <v>133</v>
      </c>
      <c r="L16" s="162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63"/>
      <c r="C17" s="3"/>
      <c r="D17" s="164">
        <v>2</v>
      </c>
      <c r="E17" s="154" t="str">
        <f>VLOOKUP(D17,$B$9:$J$14,4,FALSE)</f>
        <v>Flora Mélançon-Provencher</v>
      </c>
      <c r="F17" s="154"/>
      <c r="G17" s="154"/>
      <c r="H17" s="154"/>
      <c r="I17" s="155"/>
      <c r="J17" s="71" t="str">
        <f>IF(OR(K17="",L17=""),"",IF(K17&gt;L17,"V",IF(K17=L17,"","P")))</f>
        <v>V</v>
      </c>
      <c r="K17" s="72">
        <v>21</v>
      </c>
      <c r="L17" s="72">
        <v>15</v>
      </c>
      <c r="M17" s="71" t="str">
        <f>IF(OR(K17="",L17=""),"",IF(L17&gt;K17,"V",IF(K17=L17,"","P")))</f>
        <v>P</v>
      </c>
      <c r="N17" s="165">
        <v>4</v>
      </c>
      <c r="O17" s="154" t="str">
        <f>VLOOKUP(N17,$B$9:$J$14,4,FALSE)</f>
        <v>Alexie Bernard</v>
      </c>
      <c r="P17" s="154"/>
      <c r="Q17" s="154"/>
      <c r="R17" s="154"/>
      <c r="S17" s="155"/>
      <c r="U17" s="153">
        <f>IF(OR(K17="",L17=""),"",(COUNTIF(J17:J19,"V")*3)+(COUNTIF(J17:J19,"P")*1)+(COUNTIF(J17:J19,"VS")*1))</f>
        <v>6</v>
      </c>
      <c r="V17" s="153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63"/>
      <c r="C18" s="3"/>
      <c r="D18" s="164"/>
      <c r="E18" s="154" t="str">
        <f>IF(VLOOKUP(D17,$B$9:$Q$14,11,FALSE)="","",VLOOKUP(D17,$B$9:$Q$14,11,FALSE))</f>
        <v/>
      </c>
      <c r="F18" s="154"/>
      <c r="G18" s="154"/>
      <c r="H18" s="154"/>
      <c r="I18" s="155"/>
      <c r="J18" s="71" t="str">
        <f>IF(OR(K18="",L18=""),"",IF(K18&gt;L18,"V",IF(K18=L18,"","P")))</f>
        <v>V</v>
      </c>
      <c r="K18" s="72">
        <v>21</v>
      </c>
      <c r="L18" s="72">
        <v>12</v>
      </c>
      <c r="M18" s="71" t="str">
        <f>IF(OR(K18="",L18=""),"",IF(L18&gt;K18,"V",IF(K18=L18,"","P")))</f>
        <v>P</v>
      </c>
      <c r="N18" s="166"/>
      <c r="O18" s="154" t="str">
        <f>IF(VLOOKUP(N17,$B$9:$Q$14,11,FALSE)="","",VLOOKUP(N17,$B$9:$Q$14,11,FALSE))</f>
        <v/>
      </c>
      <c r="P18" s="154"/>
      <c r="Q18" s="154"/>
      <c r="R18" s="154"/>
      <c r="S18" s="155"/>
      <c r="U18" s="153"/>
      <c r="V18" s="153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63"/>
      <c r="C19" s="3"/>
      <c r="D19" s="164"/>
      <c r="E19" s="156" t="str">
        <f>IF(VLOOKUP(D17,$B$9:$D$14,3,FALSE)="","",VLOOKUP((VLOOKUP(D17,$B$9:$D$14,3,FALSE)),[1]Lég!$H$3:$J$30,3,FALSE))</f>
        <v>MONTCALM</v>
      </c>
      <c r="F19" s="157"/>
      <c r="G19" s="157"/>
      <c r="H19" s="157"/>
      <c r="I19" s="158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67"/>
      <c r="O19" s="156" t="str">
        <f>IF(VLOOKUP(N17,$B$9:$D$14,3,FALSE)="","",VLOOKUP((VLOOKUP(N17,$B$9:$D$14,3,FALSE)),[1]Lég!$H$3:$J$30,3,FALSE))</f>
        <v>MT NOTRE-DAME</v>
      </c>
      <c r="P19" s="157"/>
      <c r="Q19" s="157"/>
      <c r="R19" s="157"/>
      <c r="S19" s="158"/>
      <c r="U19" s="153"/>
      <c r="V19" s="153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63"/>
      <c r="C21" s="3"/>
      <c r="D21" s="169">
        <v>5</v>
      </c>
      <c r="E21" s="154" t="str">
        <f>VLOOKUP(D21,$B$9:$J$14,4,FALSE)</f>
        <v>Rebecca Ren</v>
      </c>
      <c r="F21" s="154"/>
      <c r="G21" s="154"/>
      <c r="H21" s="154"/>
      <c r="I21" s="155"/>
      <c r="J21" s="71" t="str">
        <f>IF(OR(K21="",L21=""),"",IF(K21&gt;L21,"V",IF(K21=L21,"","P")))</f>
        <v>V</v>
      </c>
      <c r="K21" s="72">
        <v>22</v>
      </c>
      <c r="L21" s="72">
        <v>20</v>
      </c>
      <c r="M21" s="71" t="str">
        <f>IF(OR(K21="",L21=""),"",IF(L21&gt;K21,"V",IF(K21=L21,"","P")))</f>
        <v>P</v>
      </c>
      <c r="N21" s="165">
        <v>6</v>
      </c>
      <c r="O21" s="154" t="str">
        <f>VLOOKUP(N21,$B$9:$J$14,4,FALSE)</f>
        <v>Lévania Pinsonneault-Boisvert</v>
      </c>
      <c r="P21" s="154"/>
      <c r="Q21" s="154"/>
      <c r="R21" s="154"/>
      <c r="S21" s="155"/>
      <c r="U21" s="153">
        <f>IF(OR(K21="",L21=""),"",(COUNTIF(J21:J23,"V")*3)+(COUNTIF(J21:J23,"P")*1)+(COUNTIF(J21:J23,"VS")*1))</f>
        <v>6</v>
      </c>
      <c r="V21" s="153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63"/>
      <c r="C22" s="3"/>
      <c r="D22" s="170"/>
      <c r="E22" s="154" t="str">
        <f>IF(VLOOKUP(D21,$B$9:$Q$14,11,FALSE)="","",VLOOKUP(D21,$B$9:$Q$14,11,FALSE))</f>
        <v/>
      </c>
      <c r="F22" s="154"/>
      <c r="G22" s="154"/>
      <c r="H22" s="154"/>
      <c r="I22" s="155"/>
      <c r="J22" s="71" t="str">
        <f>IF(OR(K22="",L22=""),"",IF(K22&gt;L22,"V",IF(K22=L22,"","P")))</f>
        <v>V</v>
      </c>
      <c r="K22" s="72">
        <v>21</v>
      </c>
      <c r="L22" s="72">
        <v>13</v>
      </c>
      <c r="M22" s="71" t="str">
        <f>IF(OR(K22="",L22=""),"",IF(L22&gt;K22,"V",IF(K22=L22,"","P")))</f>
        <v>P</v>
      </c>
      <c r="N22" s="166"/>
      <c r="O22" s="154" t="str">
        <f>IF(VLOOKUP(N21,$B$9:$Q$14,11,FALSE)="","",VLOOKUP(N21,$B$9:$Q$14,11,FALSE))</f>
        <v/>
      </c>
      <c r="P22" s="154"/>
      <c r="Q22" s="154"/>
      <c r="R22" s="154"/>
      <c r="S22" s="155"/>
      <c r="U22" s="153"/>
      <c r="V22" s="153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63"/>
      <c r="C23" s="3"/>
      <c r="D23" s="171"/>
      <c r="E23" s="156" t="str">
        <f>IF(VLOOKUP(D21,$B$9:$D$14,3,FALSE)="","",VLOOKUP((VLOOKUP(D21,$B$9:$D$14,3,FALSE)),[1]Lég!$H$3:$J$30,3,FALSE))</f>
        <v>SÉM. SHERBROOKE</v>
      </c>
      <c r="F23" s="157"/>
      <c r="G23" s="157"/>
      <c r="H23" s="157"/>
      <c r="I23" s="158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67"/>
      <c r="O23" s="156" t="str">
        <f>IF(VLOOKUP(N21,$B$9:$D$14,3,FALSE)="","",VLOOKUP((VLOOKUP(N21,$B$9:$D$14,3,FALSE)),[1]Lég!$H$3:$J$30,3,FALSE))</f>
        <v>MONTCALM</v>
      </c>
      <c r="P23" s="157"/>
      <c r="Q23" s="157"/>
      <c r="R23" s="157"/>
      <c r="S23" s="158"/>
      <c r="U23" s="153"/>
      <c r="V23" s="153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68"/>
      <c r="C25" s="3"/>
      <c r="D25" s="169">
        <v>1</v>
      </c>
      <c r="E25" s="154" t="str">
        <f>VLOOKUP(D25,$B$9:$J$14,4,FALSE)</f>
        <v>Annabelle Cordeau</v>
      </c>
      <c r="F25" s="154"/>
      <c r="G25" s="154"/>
      <c r="H25" s="154"/>
      <c r="I25" s="155"/>
      <c r="J25" s="71" t="str">
        <f>IF(OR(K25="",L25=""),"",IF(K25&gt;L25,"V",IF(K25=L25,"","P")))</f>
        <v>V</v>
      </c>
      <c r="K25" s="72">
        <v>21</v>
      </c>
      <c r="L25" s="72">
        <v>4</v>
      </c>
      <c r="M25" s="71" t="str">
        <f>IF(OR(K25="",L25=""),"",IF(L25&gt;K25,"V",IF(K25=L25,"","P")))</f>
        <v>P</v>
      </c>
      <c r="N25" s="165">
        <v>3</v>
      </c>
      <c r="O25" s="154" t="str">
        <f>VLOOKUP(N25,$B$9:$J$14,4,FALSE)</f>
        <v>Mandy Hotte</v>
      </c>
      <c r="P25" s="154"/>
      <c r="Q25" s="154"/>
      <c r="R25" s="154"/>
      <c r="S25" s="155"/>
      <c r="U25" s="153">
        <f>IF(OR(K25="",L25=""),"",(COUNTIF(J25:J27,"V")*3)+(COUNTIF(J25:J27,"P")*1)+(COUNTIF(J25:J27,"VS")*1))</f>
        <v>6</v>
      </c>
      <c r="V25" s="153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68"/>
      <c r="C26" s="3"/>
      <c r="D26" s="170"/>
      <c r="E26" s="154" t="str">
        <f>IF(VLOOKUP(D25,$B$9:$Q$14,11,FALSE)="","",VLOOKUP(D25,$B$9:$Q$14,11,FALSE))</f>
        <v/>
      </c>
      <c r="F26" s="154"/>
      <c r="G26" s="154"/>
      <c r="H26" s="154"/>
      <c r="I26" s="155"/>
      <c r="J26" s="71" t="str">
        <f>IF(OR(K26="",L26=""),"",IF(K26&gt;L26,"V",IF(K26=L26,"","P")))</f>
        <v>V</v>
      </c>
      <c r="K26" s="72">
        <v>21</v>
      </c>
      <c r="L26" s="72">
        <v>2</v>
      </c>
      <c r="M26" s="71" t="str">
        <f>IF(OR(K26="",L26=""),"",IF(L26&gt;K26,"V",IF(K26=L26,"","P")))</f>
        <v>P</v>
      </c>
      <c r="N26" s="166"/>
      <c r="O26" s="154" t="str">
        <f>IF(VLOOKUP(N25,$B$9:$Q$14,11,FALSE)="","",VLOOKUP(N25,$B$9:$Q$14,11,FALSE))</f>
        <v/>
      </c>
      <c r="P26" s="154"/>
      <c r="Q26" s="154"/>
      <c r="R26" s="154"/>
      <c r="S26" s="155"/>
      <c r="U26" s="153"/>
      <c r="V26" s="153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68"/>
      <c r="C27" s="3"/>
      <c r="D27" s="171"/>
      <c r="E27" s="156" t="str">
        <f>IF(VLOOKUP(D25,$B$9:$D$14,3,FALSE)="","",VLOOKUP((VLOOKUP(D25,$B$9:$D$14,3,FALSE)),[1]Lég!$H$3:$J$30,3,FALSE))</f>
        <v>LE SALÉSIEN</v>
      </c>
      <c r="F27" s="157"/>
      <c r="G27" s="157"/>
      <c r="H27" s="157"/>
      <c r="I27" s="158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67"/>
      <c r="O27" s="156" t="str">
        <f>IF(VLOOKUP(N25,$B$9:$D$14,3,FALSE)="","",VLOOKUP((VLOOKUP(N25,$B$9:$D$14,3,FALSE)),[1]Lég!$H$3:$J$30,3,FALSE))</f>
        <v>LA FRONTALIÈRE</v>
      </c>
      <c r="P27" s="157"/>
      <c r="Q27" s="157"/>
      <c r="R27" s="157"/>
      <c r="S27" s="158"/>
      <c r="U27" s="153"/>
      <c r="V27" s="153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68"/>
      <c r="C29" s="3"/>
      <c r="D29" s="169">
        <v>2</v>
      </c>
      <c r="E29" s="154" t="str">
        <f>VLOOKUP(D29,$B$9:$J$14,4,FALSE)</f>
        <v>Flora Mélançon-Provencher</v>
      </c>
      <c r="F29" s="154"/>
      <c r="G29" s="154"/>
      <c r="H29" s="154"/>
      <c r="I29" s="155"/>
      <c r="J29" s="71" t="str">
        <f>IF(OR(K29="",L29=""),"",IF(K29&gt;L29,"V",IF(K29=L29,"","P")))</f>
        <v>V</v>
      </c>
      <c r="K29" s="72">
        <v>21</v>
      </c>
      <c r="L29" s="72">
        <v>6</v>
      </c>
      <c r="M29" s="71" t="str">
        <f>IF(OR(K29="",L29=""),"",IF(L29&gt;K29,"V",IF(K29=L29,"","P")))</f>
        <v>P</v>
      </c>
      <c r="N29" s="165">
        <v>6</v>
      </c>
      <c r="O29" s="154" t="str">
        <f>VLOOKUP(N29,$B$9:$J$14,4,FALSE)</f>
        <v>Lévania Pinsonneault-Boisvert</v>
      </c>
      <c r="P29" s="154"/>
      <c r="Q29" s="154"/>
      <c r="R29" s="154"/>
      <c r="S29" s="155"/>
      <c r="U29" s="153">
        <f>IF(OR(K29="",L29=""),"",(COUNTIF(J29:J31,"V")*3)+(COUNTIF(J29:J31,"P")*1)+(COUNTIF(J29:J31,"VS")*1))</f>
        <v>6</v>
      </c>
      <c r="V29" s="153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68"/>
      <c r="C30" s="3"/>
      <c r="D30" s="170"/>
      <c r="E30" s="154" t="str">
        <f>IF(VLOOKUP(D29,$B$9:$Q$14,11,FALSE)="","",VLOOKUP(D29,$B$9:$Q$14,11,FALSE))</f>
        <v/>
      </c>
      <c r="F30" s="154"/>
      <c r="G30" s="154"/>
      <c r="H30" s="154"/>
      <c r="I30" s="155"/>
      <c r="J30" s="71" t="str">
        <f>IF(OR(K30="",L30=""),"",IF(K30&gt;L30,"V",IF(K30=L30,"","P")))</f>
        <v>V</v>
      </c>
      <c r="K30" s="72">
        <v>21</v>
      </c>
      <c r="L30" s="72">
        <v>2</v>
      </c>
      <c r="M30" s="71" t="str">
        <f>IF(OR(K30="",L30=""),"",IF(L30&gt;K30,"V",IF(K30=L30,"","P")))</f>
        <v>P</v>
      </c>
      <c r="N30" s="166"/>
      <c r="O30" s="154" t="str">
        <f>IF(VLOOKUP(N29,$B$9:$Q$14,11,FALSE)="","",VLOOKUP(N29,$B$9:$Q$14,11,FALSE))</f>
        <v/>
      </c>
      <c r="P30" s="154"/>
      <c r="Q30" s="154"/>
      <c r="R30" s="154"/>
      <c r="S30" s="155"/>
      <c r="U30" s="153"/>
      <c r="V30" s="153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68"/>
      <c r="C31" s="3"/>
      <c r="D31" s="171"/>
      <c r="E31" s="156" t="str">
        <f>IF(VLOOKUP(D29,$B$9:$D$14,3,FALSE)="","",VLOOKUP((VLOOKUP(D29,$B$9:$D$14,3,FALSE)),[1]Lég!$H$3:$J$30,3,FALSE))</f>
        <v>MONTCALM</v>
      </c>
      <c r="F31" s="157"/>
      <c r="G31" s="157"/>
      <c r="H31" s="157"/>
      <c r="I31" s="158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67"/>
      <c r="O31" s="156" t="str">
        <f>IF(VLOOKUP(N29,$B$9:$D$14,3,FALSE)="","",VLOOKUP((VLOOKUP(N29,$B$9:$D$14,3,FALSE)),[1]Lég!$H$3:$J$30,3,FALSE))</f>
        <v>MONTCALM</v>
      </c>
      <c r="P31" s="157"/>
      <c r="Q31" s="157"/>
      <c r="R31" s="157"/>
      <c r="S31" s="158"/>
      <c r="U31" s="153"/>
      <c r="V31" s="153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68"/>
      <c r="C33" s="3"/>
      <c r="D33" s="169">
        <v>1</v>
      </c>
      <c r="E33" s="154" t="str">
        <f>VLOOKUP(D33,$B$9:$J$14,4,FALSE)</f>
        <v>Annabelle Cordeau</v>
      </c>
      <c r="F33" s="154"/>
      <c r="G33" s="154"/>
      <c r="H33" s="154"/>
      <c r="I33" s="155"/>
      <c r="J33" s="71" t="str">
        <f>IF(OR(K33="",L33=""),"",IF(K33&gt;L33,"V",IF(K33=L33,"","P")))</f>
        <v>V</v>
      </c>
      <c r="K33" s="72">
        <v>21</v>
      </c>
      <c r="L33" s="72">
        <v>13</v>
      </c>
      <c r="M33" s="71" t="str">
        <f>IF(OR(K33="",L33=""),"",IF(L33&gt;K33,"V",IF(K33=L33,"","P")))</f>
        <v>P</v>
      </c>
      <c r="N33" s="165">
        <v>4</v>
      </c>
      <c r="O33" s="154" t="str">
        <f>VLOOKUP(N33,$B$9:$J$14,4,FALSE)</f>
        <v>Alexie Bernard</v>
      </c>
      <c r="P33" s="154"/>
      <c r="Q33" s="154"/>
      <c r="R33" s="154"/>
      <c r="S33" s="155"/>
      <c r="U33" s="153">
        <f>IF(OR(K33="",L33=""),"",(COUNTIF(J33:J35,"V")*3)+(COUNTIF(J33:J35,"P")*1)+(COUNTIF(J33:J35,"VS")*1))</f>
        <v>4</v>
      </c>
      <c r="V33" s="153">
        <f>IF(OR(K33="",L33=""),"",(COUNTIF(M33:M35,"V")*3)+(COUNTIF(M33:M35,"P")*1)+(COUNTIF(M33:M35,"VS")*1))</f>
        <v>5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68"/>
      <c r="C34" s="3"/>
      <c r="D34" s="170"/>
      <c r="E34" s="154" t="str">
        <f>IF(VLOOKUP(D33,$B$9:$Q$14,11,FALSE)="","",VLOOKUP(D33,$B$9:$Q$14,11,FALSE))</f>
        <v/>
      </c>
      <c r="F34" s="154"/>
      <c r="G34" s="154"/>
      <c r="H34" s="154"/>
      <c r="I34" s="155"/>
      <c r="J34" s="71" t="str">
        <f>IF(OR(K34="",L34=""),"",IF(K34&gt;L34,"V",IF(K34=L34,"","P")))</f>
        <v>P</v>
      </c>
      <c r="K34" s="72">
        <v>16</v>
      </c>
      <c r="L34" s="72">
        <v>21</v>
      </c>
      <c r="M34" s="71" t="str">
        <f>IF(OR(K34="",L34=""),"",IF(L34&gt;K34,"V",IF(K34=L34,"","P")))</f>
        <v>V</v>
      </c>
      <c r="N34" s="166"/>
      <c r="O34" s="154" t="str">
        <f>IF(VLOOKUP(N33,$B$9:$Q$14,11,FALSE)="","",VLOOKUP(N33,$B$9:$Q$14,11,FALSE))</f>
        <v/>
      </c>
      <c r="P34" s="154"/>
      <c r="Q34" s="154"/>
      <c r="R34" s="154"/>
      <c r="S34" s="155"/>
      <c r="U34" s="153"/>
      <c r="V34" s="153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68"/>
      <c r="C35" s="3"/>
      <c r="D35" s="171"/>
      <c r="E35" s="156" t="str">
        <f>IF(VLOOKUP(D33,$B$9:$D$14,3,FALSE)="","",VLOOKUP((VLOOKUP(D33,$B$9:$D$14,3,FALSE)),[1]Lég!$H$3:$J$30,3,FALSE))</f>
        <v>LE SALÉSIEN</v>
      </c>
      <c r="F35" s="157"/>
      <c r="G35" s="157"/>
      <c r="H35" s="157"/>
      <c r="I35" s="158"/>
      <c r="J35" s="71" t="str">
        <f>IF(OR(K35="",L35=""),"",IF(K35&gt;L35,"VS","PS"))</f>
        <v>PS</v>
      </c>
      <c r="K35" s="72">
        <v>10</v>
      </c>
      <c r="L35" s="72">
        <v>12</v>
      </c>
      <c r="M35" s="71" t="str">
        <f>IF(OR(K35="",L35=""),"",IF(L35&gt;K35,"VS","PS"))</f>
        <v>VS</v>
      </c>
      <c r="N35" s="167"/>
      <c r="O35" s="156" t="str">
        <f>IF(VLOOKUP(N33,$B$9:$D$14,3,FALSE)="","",VLOOKUP((VLOOKUP(N33,$B$9:$D$14,3,FALSE)),[1]Lég!$H$3:$J$30,3,FALSE))</f>
        <v>MT NOTRE-DAME</v>
      </c>
      <c r="P35" s="157"/>
      <c r="Q35" s="157"/>
      <c r="R35" s="157"/>
      <c r="S35" s="158"/>
      <c r="U35" s="153"/>
      <c r="V35" s="153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68"/>
      <c r="C37" s="3"/>
      <c r="D37" s="169">
        <v>3</v>
      </c>
      <c r="E37" s="154" t="str">
        <f>VLOOKUP(D37,$B$9:$J$14,4,FALSE)</f>
        <v>Mandy Hotte</v>
      </c>
      <c r="F37" s="154"/>
      <c r="G37" s="154"/>
      <c r="H37" s="154"/>
      <c r="I37" s="155"/>
      <c r="J37" s="71" t="str">
        <f>IF(OR(K37="",L37=""),"",IF(K37&gt;L37,"V",IF(K37=L37,"","P")))</f>
        <v>P</v>
      </c>
      <c r="K37" s="72">
        <v>16</v>
      </c>
      <c r="L37" s="72">
        <v>21</v>
      </c>
      <c r="M37" s="71" t="str">
        <f>IF(OR(K37="",L37=""),"",IF(L37&gt;K37,"V",IF(K37=L37,"","P")))</f>
        <v>V</v>
      </c>
      <c r="N37" s="165">
        <v>5</v>
      </c>
      <c r="O37" s="154" t="str">
        <f>VLOOKUP(N37,$B$9:$J$14,4,FALSE)</f>
        <v>Rebecca Ren</v>
      </c>
      <c r="P37" s="154"/>
      <c r="Q37" s="154"/>
      <c r="R37" s="154"/>
      <c r="S37" s="155"/>
      <c r="U37" s="153">
        <f>IF(OR(K37="",L37=""),"",(COUNTIF(J37:J39,"V")*3)+(COUNTIF(J37:J39,"P")*1)+(COUNTIF(J37:J39,"VS")*1))</f>
        <v>2</v>
      </c>
      <c r="V37" s="153">
        <f>IF(OR(K37="",L37=""),"",(COUNTIF(M37:M39,"V")*3)+(COUNTIF(M37:M39,"P")*1)+(COUNTIF(M37:M39,"VS")*1))</f>
        <v>6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68"/>
      <c r="C38" s="3"/>
      <c r="D38" s="170"/>
      <c r="E38" s="154" t="str">
        <f>IF(VLOOKUP(D37,$B$9:$Q$14,11,FALSE)="","",VLOOKUP(D37,$B$9:$Q$14,11,FALSE))</f>
        <v/>
      </c>
      <c r="F38" s="154"/>
      <c r="G38" s="154"/>
      <c r="H38" s="154"/>
      <c r="I38" s="155"/>
      <c r="J38" s="71" t="str">
        <f>IF(OR(K38="",L38=""),"",IF(K38&gt;L38,"V",IF(K38=L38,"","P")))</f>
        <v>P</v>
      </c>
      <c r="K38" s="72">
        <v>16</v>
      </c>
      <c r="L38" s="72">
        <v>21</v>
      </c>
      <c r="M38" s="71" t="str">
        <f>IF(OR(K38="",L38=""),"",IF(L38&gt;K38,"V",IF(K38=L38,"","P")))</f>
        <v>V</v>
      </c>
      <c r="N38" s="166"/>
      <c r="O38" s="154" t="str">
        <f>IF(VLOOKUP(N37,$B$9:$Q$14,11,FALSE)="","",VLOOKUP(N37,$B$9:$Q$14,11,FALSE))</f>
        <v/>
      </c>
      <c r="P38" s="154"/>
      <c r="Q38" s="154"/>
      <c r="R38" s="154"/>
      <c r="S38" s="155"/>
      <c r="U38" s="153"/>
      <c r="V38" s="153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68"/>
      <c r="C39" s="3"/>
      <c r="D39" s="171"/>
      <c r="E39" s="156" t="str">
        <f>IF(VLOOKUP(D37,$B$9:$D$14,3,FALSE)="","",VLOOKUP((VLOOKUP(D37,$B$9:$D$14,3,FALSE)),[1]Lég!$H$3:$J$30,3,FALSE))</f>
        <v>LA FRONTALIÈRE</v>
      </c>
      <c r="F39" s="157"/>
      <c r="G39" s="157"/>
      <c r="H39" s="157"/>
      <c r="I39" s="158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67"/>
      <c r="O39" s="156" t="str">
        <f>IF(VLOOKUP(N37,$B$9:$D$14,3,FALSE)="","",VLOOKUP((VLOOKUP(N37,$B$9:$D$14,3,FALSE)),[1]Lég!$H$3:$J$30,3,FALSE))</f>
        <v>SÉM. SHERBROOKE</v>
      </c>
      <c r="P39" s="157"/>
      <c r="Q39" s="157"/>
      <c r="R39" s="157"/>
      <c r="S39" s="158"/>
      <c r="U39" s="153"/>
      <c r="V39" s="153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68"/>
      <c r="C41" s="3"/>
      <c r="D41" s="169">
        <v>4</v>
      </c>
      <c r="E41" s="154" t="str">
        <f>VLOOKUP(D41,$B$9:$J$14,4,FALSE)</f>
        <v>Alexie Bernard</v>
      </c>
      <c r="F41" s="154"/>
      <c r="G41" s="154"/>
      <c r="H41" s="154"/>
      <c r="I41" s="155"/>
      <c r="J41" s="71" t="str">
        <f>IF(OR(K41="",L41=""),"",IF(K41&gt;L41,"V",IF(K41=L41,"","P")))</f>
        <v>V</v>
      </c>
      <c r="K41" s="72">
        <v>21</v>
      </c>
      <c r="L41" s="72">
        <v>18</v>
      </c>
      <c r="M41" s="71" t="str">
        <f>IF(OR(K41="",L41=""),"",IF(L41&gt;K41,"V",IF(K41=L41,"","P")))</f>
        <v>P</v>
      </c>
      <c r="N41" s="165">
        <v>6</v>
      </c>
      <c r="O41" s="154" t="str">
        <f>VLOOKUP(N41,$B$9:$J$14,4,FALSE)</f>
        <v>Lévania Pinsonneault-Boisvert</v>
      </c>
      <c r="P41" s="154"/>
      <c r="Q41" s="154"/>
      <c r="R41" s="154"/>
      <c r="S41" s="155"/>
      <c r="U41" s="153">
        <f>IF(OR(K41="",L41=""),"",(COUNTIF(J41:J43,"V")*3)+(COUNTIF(J41:J43,"P")*1)+(COUNTIF(J41:J43,"VS")*1))</f>
        <v>6</v>
      </c>
      <c r="V41" s="153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68"/>
      <c r="C42" s="3"/>
      <c r="D42" s="170"/>
      <c r="E42" s="154" t="str">
        <f>IF(VLOOKUP(D41,$B$9:$Q$14,11,FALSE)="","",VLOOKUP(D41,$B$9:$Q$14,11,FALSE))</f>
        <v/>
      </c>
      <c r="F42" s="154"/>
      <c r="G42" s="154"/>
      <c r="H42" s="154"/>
      <c r="I42" s="155"/>
      <c r="J42" s="71" t="str">
        <f>IF(OR(K42="",L42=""),"",IF(K42&gt;L42,"V",IF(K42=L42,"","P")))</f>
        <v>V</v>
      </c>
      <c r="K42" s="72">
        <v>21</v>
      </c>
      <c r="L42" s="72">
        <v>19</v>
      </c>
      <c r="M42" s="71" t="str">
        <f>IF(OR(K42="",L42=""),"",IF(L42&gt;K42,"V",IF(K42=L42,"","P")))</f>
        <v>P</v>
      </c>
      <c r="N42" s="166"/>
      <c r="O42" s="154" t="str">
        <f>IF(VLOOKUP(N41,$B$9:$Q$14,11,FALSE)="","",VLOOKUP(N41,$B$9:$Q$14,11,FALSE))</f>
        <v/>
      </c>
      <c r="P42" s="154"/>
      <c r="Q42" s="154"/>
      <c r="R42" s="154"/>
      <c r="S42" s="155"/>
      <c r="U42" s="153"/>
      <c r="V42" s="153"/>
      <c r="AG42" s="81"/>
    </row>
    <row r="43" spans="1:33" s="82" customFormat="1" ht="15.75" x14ac:dyDescent="0.2">
      <c r="A43" s="81"/>
      <c r="B43" s="168"/>
      <c r="C43" s="3"/>
      <c r="D43" s="171"/>
      <c r="E43" s="156" t="str">
        <f>IF(VLOOKUP(D41,$B$9:$D$14,3,FALSE)="","",VLOOKUP((VLOOKUP(D41,$B$9:$D$14,3,FALSE)),[1]Lég!$H$3:$J$30,3,FALSE))</f>
        <v>MT NOTRE-DAME</v>
      </c>
      <c r="F43" s="157"/>
      <c r="G43" s="157"/>
      <c r="H43" s="157"/>
      <c r="I43" s="158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67"/>
      <c r="O43" s="156" t="str">
        <f>IF(VLOOKUP(N41,$B$9:$D$14,3,FALSE)="","",VLOOKUP((VLOOKUP(N41,$B$9:$D$14,3,FALSE)),[1]Lég!$H$3:$J$30,3,FALSE))</f>
        <v>MONTCALM</v>
      </c>
      <c r="P43" s="157"/>
      <c r="Q43" s="157"/>
      <c r="R43" s="157"/>
      <c r="S43" s="158"/>
      <c r="U43" s="153"/>
      <c r="V43" s="153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68"/>
      <c r="C45" s="3"/>
      <c r="D45" s="169">
        <v>2</v>
      </c>
      <c r="E45" s="154" t="str">
        <f>VLOOKUP(D45,$B$9:$J$14,4,FALSE)</f>
        <v>Flora Mélançon-Provencher</v>
      </c>
      <c r="F45" s="154"/>
      <c r="G45" s="154"/>
      <c r="H45" s="154"/>
      <c r="I45" s="155"/>
      <c r="J45" s="71" t="str">
        <f>IF(OR(K45="",L45=""),"",IF(K45&gt;L45,"V",IF(K45=L45,"","P")))</f>
        <v>V</v>
      </c>
      <c r="K45" s="72">
        <v>21</v>
      </c>
      <c r="L45" s="72">
        <v>0</v>
      </c>
      <c r="M45" s="71" t="str">
        <f>IF(OR(K45="",L45=""),"",IF(L45&gt;K45,"V",IF(K45=L45,"","P")))</f>
        <v>P</v>
      </c>
      <c r="N45" s="165">
        <v>3</v>
      </c>
      <c r="O45" s="154" t="str">
        <f>VLOOKUP(N45,$B$9:$J$14,4,FALSE)</f>
        <v>Mandy Hotte</v>
      </c>
      <c r="P45" s="154"/>
      <c r="Q45" s="154"/>
      <c r="R45" s="154"/>
      <c r="S45" s="155"/>
      <c r="U45" s="153">
        <f>IF(OR(K45="",L45=""),"",(COUNTIF(J45:J47,"V")*3)+(COUNTIF(J45:J47,"P")*1)+(COUNTIF(J45:J47,"VS")*1))</f>
        <v>6</v>
      </c>
      <c r="V45" s="153">
        <f>IF(OR(K45="",L45=""),"",(COUNTIF(M45:M47,"V")*3)+(COUNTIF(M45:M47,"P")*1)+(COUNTIF(M45:M47,"VS")*1))</f>
        <v>2</v>
      </c>
      <c r="AG45" s="81"/>
    </row>
    <row r="46" spans="1:33" s="82" customFormat="1" ht="15.75" x14ac:dyDescent="0.2">
      <c r="A46" s="81"/>
      <c r="B46" s="168"/>
      <c r="C46" s="3"/>
      <c r="D46" s="170"/>
      <c r="E46" s="154" t="str">
        <f>IF(VLOOKUP(D45,$B$9:$Q$14,11,FALSE)="","",VLOOKUP(D45,$B$9:$Q$14,11,FALSE))</f>
        <v/>
      </c>
      <c r="F46" s="154"/>
      <c r="G46" s="154"/>
      <c r="H46" s="154"/>
      <c r="I46" s="155"/>
      <c r="J46" s="71" t="str">
        <f>IF(OR(K46="",L46=""),"",IF(K46&gt;L46,"V",IF(K46=L46,"","P")))</f>
        <v>V</v>
      </c>
      <c r="K46" s="72">
        <v>21</v>
      </c>
      <c r="L46" s="72">
        <v>7</v>
      </c>
      <c r="M46" s="71" t="str">
        <f>IF(OR(K46="",L46=""),"",IF(L46&gt;K46,"V",IF(K46=L46,"","P")))</f>
        <v>P</v>
      </c>
      <c r="N46" s="166"/>
      <c r="O46" s="154" t="str">
        <f>IF(VLOOKUP(N45,$B$9:$Q$14,11,FALSE)="","",VLOOKUP(N45,$B$9:$Q$14,11,FALSE))</f>
        <v/>
      </c>
      <c r="P46" s="154"/>
      <c r="Q46" s="154"/>
      <c r="R46" s="154"/>
      <c r="S46" s="155"/>
      <c r="U46" s="153"/>
      <c r="V46" s="153"/>
      <c r="AG46" s="81"/>
    </row>
    <row r="47" spans="1:33" s="82" customFormat="1" ht="15.75" x14ac:dyDescent="0.2">
      <c r="A47" s="81"/>
      <c r="B47" s="168"/>
      <c r="C47" s="3"/>
      <c r="D47" s="171"/>
      <c r="E47" s="156" t="str">
        <f>IF(VLOOKUP(D45,$B$9:$D$14,3,FALSE)="","",VLOOKUP((VLOOKUP(D45,$B$9:$D$14,3,FALSE)),[1]Lég!$H$3:$J$30,3,FALSE))</f>
        <v>MONTCALM</v>
      </c>
      <c r="F47" s="157"/>
      <c r="G47" s="157"/>
      <c r="H47" s="157"/>
      <c r="I47" s="158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67"/>
      <c r="O47" s="156" t="str">
        <f>IF(VLOOKUP(N45,$B$9:$D$14,3,FALSE)="","",VLOOKUP((VLOOKUP(N45,$B$9:$D$14,3,FALSE)),[1]Lég!$H$3:$J$30,3,FALSE))</f>
        <v>LA FRONTALIÈRE</v>
      </c>
      <c r="P47" s="157"/>
      <c r="Q47" s="157"/>
      <c r="R47" s="157"/>
      <c r="S47" s="158"/>
      <c r="U47" s="153"/>
      <c r="V47" s="153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68"/>
      <c r="C49" s="3"/>
      <c r="D49" s="169">
        <v>1</v>
      </c>
      <c r="E49" s="154" t="str">
        <f>VLOOKUP(D49,$B$9:$J$14,4,FALSE)</f>
        <v>Annabelle Cordeau</v>
      </c>
      <c r="F49" s="154"/>
      <c r="G49" s="154"/>
      <c r="H49" s="154"/>
      <c r="I49" s="155"/>
      <c r="J49" s="71" t="str">
        <f>IF(OR(K49="",L49=""),"",IF(K49&gt;L49,"V",IF(K49=L49,"","P")))</f>
        <v>V</v>
      </c>
      <c r="K49" s="72">
        <v>21</v>
      </c>
      <c r="L49" s="72">
        <v>8</v>
      </c>
      <c r="M49" s="71" t="str">
        <f>IF(OR(K49="",L49=""),"",IF(L49&gt;K49,"V",IF(K49=L49,"","P")))</f>
        <v>P</v>
      </c>
      <c r="N49" s="165">
        <v>5</v>
      </c>
      <c r="O49" s="154" t="str">
        <f>VLOOKUP(N49,$B$9:$J$14,4,FALSE)</f>
        <v>Rebecca Ren</v>
      </c>
      <c r="P49" s="154"/>
      <c r="Q49" s="154"/>
      <c r="R49" s="154"/>
      <c r="S49" s="155"/>
      <c r="U49" s="153">
        <f>IF(OR(K49="",L49=""),"",(COUNTIF(J49:J51,"V")*3)+(COUNTIF(J49:J51,"P")*1)+(COUNTIF(J49:J51,"VS")*1))</f>
        <v>6</v>
      </c>
      <c r="V49" s="153">
        <f>IF(OR(K49="",L49=""),"",(COUNTIF(M49:M51,"V")*3)+(COUNTIF(M49:M51,"P")*1)+(COUNTIF(M49:M51,"VS")*1))</f>
        <v>2</v>
      </c>
      <c r="AG49" s="81"/>
    </row>
    <row r="50" spans="1:33" s="82" customFormat="1" ht="15.75" x14ac:dyDescent="0.2">
      <c r="A50" s="81"/>
      <c r="B50" s="168"/>
      <c r="C50" s="3"/>
      <c r="D50" s="170"/>
      <c r="E50" s="154" t="str">
        <f>IF(VLOOKUP(D49,$B$9:$Q$14,11,FALSE)="","",VLOOKUP(D49,$B$9:$Q$14,11,FALSE))</f>
        <v/>
      </c>
      <c r="F50" s="154"/>
      <c r="G50" s="154"/>
      <c r="H50" s="154"/>
      <c r="I50" s="155"/>
      <c r="J50" s="71" t="str">
        <f>IF(OR(K50="",L50=""),"",IF(K50&gt;L50,"V",IF(K50=L50,"","P")))</f>
        <v>V</v>
      </c>
      <c r="K50" s="72">
        <v>21</v>
      </c>
      <c r="L50" s="72">
        <v>8</v>
      </c>
      <c r="M50" s="71" t="str">
        <f>IF(OR(K50="",L50=""),"",IF(L50&gt;K50,"V",IF(K50=L50,"","P")))</f>
        <v>P</v>
      </c>
      <c r="N50" s="166"/>
      <c r="O50" s="154" t="str">
        <f>IF(VLOOKUP(N49,$B$9:$Q$14,11,FALSE)="","",VLOOKUP(N49,$B$9:$Q$14,11,FALSE))</f>
        <v/>
      </c>
      <c r="P50" s="154"/>
      <c r="Q50" s="154"/>
      <c r="R50" s="154"/>
      <c r="S50" s="155"/>
      <c r="U50" s="153"/>
      <c r="V50" s="153"/>
      <c r="AG50" s="81"/>
    </row>
    <row r="51" spans="1:33" s="82" customFormat="1" ht="15.75" x14ac:dyDescent="0.2">
      <c r="A51" s="81"/>
      <c r="B51" s="168"/>
      <c r="C51" s="3"/>
      <c r="D51" s="171"/>
      <c r="E51" s="156" t="str">
        <f>IF(VLOOKUP(D49,$B$9:$D$14,3,FALSE)="","",VLOOKUP((VLOOKUP(D49,$B$9:$D$14,3,FALSE)),[1]Lég!$H$3:$J$30,3,FALSE))</f>
        <v>LE SALÉSIEN</v>
      </c>
      <c r="F51" s="157"/>
      <c r="G51" s="157"/>
      <c r="H51" s="157"/>
      <c r="I51" s="158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67"/>
      <c r="O51" s="156" t="str">
        <f>IF(VLOOKUP(N49,$B$9:$D$14,3,FALSE)="","",VLOOKUP((VLOOKUP(N49,$B$9:$D$14,3,FALSE)),[1]Lég!$H$3:$J$30,3,FALSE))</f>
        <v>SÉM. SHERBROOKE</v>
      </c>
      <c r="P51" s="157"/>
      <c r="Q51" s="157"/>
      <c r="R51" s="157"/>
      <c r="S51" s="158"/>
      <c r="U51" s="153"/>
      <c r="V51" s="153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68"/>
      <c r="C53" s="3"/>
      <c r="D53" s="169">
        <v>3</v>
      </c>
      <c r="E53" s="154" t="str">
        <f>VLOOKUP(D53,$B$9:$J$14,4,FALSE)</f>
        <v>Mandy Hotte</v>
      </c>
      <c r="F53" s="154"/>
      <c r="G53" s="154"/>
      <c r="H53" s="154"/>
      <c r="I53" s="155"/>
      <c r="J53" s="71" t="str">
        <f>IF(OR(K53="",L53=""),"",IF(K53&gt;L53,"V",IF(K53=L53,"","P")))</f>
        <v>P</v>
      </c>
      <c r="K53" s="72">
        <v>15</v>
      </c>
      <c r="L53" s="72">
        <v>21</v>
      </c>
      <c r="M53" s="71" t="str">
        <f>IF(OR(K53="",L53=""),"",IF(L53&gt;K53,"V",IF(K53=L53,"","P")))</f>
        <v>V</v>
      </c>
      <c r="N53" s="165">
        <v>6</v>
      </c>
      <c r="O53" s="154" t="str">
        <f>VLOOKUP(N53,$B$9:$J$14,4,FALSE)</f>
        <v>Lévania Pinsonneault-Boisvert</v>
      </c>
      <c r="P53" s="154"/>
      <c r="Q53" s="154"/>
      <c r="R53" s="154"/>
      <c r="S53" s="155"/>
      <c r="U53" s="153">
        <f>IF(OR(K53="",L53=""),"",(COUNTIF(J53:J55,"V")*3)+(COUNTIF(J53:J55,"P")*1)+(COUNTIF(J53:J55,"VS")*1))</f>
        <v>2</v>
      </c>
      <c r="V53" s="153">
        <f>IF(OR(K53="",L53=""),"",(COUNTIF(M53:M55,"V")*3)+(COUNTIF(M53:M55,"P")*1)+(COUNTIF(M53:M55,"VS")*1))</f>
        <v>6</v>
      </c>
      <c r="AG53" s="81"/>
    </row>
    <row r="54" spans="1:33" s="82" customFormat="1" ht="15.75" x14ac:dyDescent="0.2">
      <c r="A54" s="81"/>
      <c r="B54" s="168"/>
      <c r="C54" s="3"/>
      <c r="D54" s="170"/>
      <c r="E54" s="154" t="str">
        <f>IF(VLOOKUP(D53,$B$9:$Q$14,11,FALSE)="","",VLOOKUP(D53,$B$9:$Q$14,11,FALSE))</f>
        <v/>
      </c>
      <c r="F54" s="154"/>
      <c r="G54" s="154"/>
      <c r="H54" s="154"/>
      <c r="I54" s="155"/>
      <c r="J54" s="71" t="str">
        <f>IF(OR(K54="",L54=""),"",IF(K54&gt;L54,"V",IF(K54=L54,"","P")))</f>
        <v>P</v>
      </c>
      <c r="K54" s="72">
        <v>7</v>
      </c>
      <c r="L54" s="72">
        <v>21</v>
      </c>
      <c r="M54" s="71" t="str">
        <f>IF(OR(K54="",L54=""),"",IF(L54&gt;K54,"V",IF(K54=L54,"","P")))</f>
        <v>V</v>
      </c>
      <c r="N54" s="166"/>
      <c r="O54" s="154" t="str">
        <f>IF(VLOOKUP(N53,$B$9:$Q$14,11,FALSE)="","",VLOOKUP(N53,$B$9:$Q$14,11,FALSE))</f>
        <v/>
      </c>
      <c r="P54" s="154"/>
      <c r="Q54" s="154"/>
      <c r="R54" s="154"/>
      <c r="S54" s="155"/>
      <c r="U54" s="153"/>
      <c r="V54" s="153"/>
      <c r="AG54" s="81"/>
    </row>
    <row r="55" spans="1:33" s="82" customFormat="1" ht="15.75" x14ac:dyDescent="0.2">
      <c r="A55" s="81"/>
      <c r="B55" s="168"/>
      <c r="C55" s="3"/>
      <c r="D55" s="171"/>
      <c r="E55" s="156" t="str">
        <f>IF(VLOOKUP(D53,$B$9:$D$14,3,FALSE)="","",VLOOKUP((VLOOKUP(D53,$B$9:$D$14,3,FALSE)),[1]Lég!$H$3:$J$30,3,FALSE))</f>
        <v>LA FRONTALIÈRE</v>
      </c>
      <c r="F55" s="157"/>
      <c r="G55" s="157"/>
      <c r="H55" s="157"/>
      <c r="I55" s="158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67"/>
      <c r="O55" s="156" t="str">
        <f>IF(VLOOKUP(N53,$B$9:$D$14,3,FALSE)="","",VLOOKUP((VLOOKUP(N53,$B$9:$D$14,3,FALSE)),[1]Lég!$H$3:$J$30,3,FALSE))</f>
        <v>MONTCALM</v>
      </c>
      <c r="P55" s="157"/>
      <c r="Q55" s="157"/>
      <c r="R55" s="157"/>
      <c r="S55" s="158"/>
      <c r="U55" s="153"/>
      <c r="V55" s="153"/>
      <c r="AG55" s="81"/>
    </row>
    <row r="56" spans="1:33" s="82" customFormat="1" ht="6" customHeight="1" x14ac:dyDescent="0.2">
      <c r="A56" s="81"/>
      <c r="D56" s="83"/>
      <c r="E56" s="84"/>
      <c r="F56" s="84"/>
      <c r="G56" s="84"/>
      <c r="H56" s="84"/>
      <c r="I56" s="84"/>
      <c r="J56" s="85"/>
      <c r="K56" s="84"/>
      <c r="L56" s="84"/>
      <c r="M56" s="85"/>
      <c r="N56" s="84"/>
      <c r="O56" s="84"/>
      <c r="P56" s="84"/>
      <c r="Q56" s="84"/>
      <c r="R56" s="84"/>
      <c r="S56" s="84"/>
      <c r="AG56" s="81"/>
    </row>
    <row r="57" spans="1:33" s="82" customFormat="1" ht="15.75" x14ac:dyDescent="0.2">
      <c r="A57" s="81"/>
      <c r="B57" s="168"/>
      <c r="C57" s="3"/>
      <c r="D57" s="169">
        <v>4</v>
      </c>
      <c r="E57" s="154" t="str">
        <f>VLOOKUP(D57,$B$9:$J$14,4,FALSE)</f>
        <v>Alexie Bernard</v>
      </c>
      <c r="F57" s="154"/>
      <c r="G57" s="154"/>
      <c r="H57" s="154"/>
      <c r="I57" s="155"/>
      <c r="J57" s="71" t="str">
        <f>IF(OR(K57="",L57=""),"",IF(K57&gt;L57,"V",IF(K57=L57,"","P")))</f>
        <v>V</v>
      </c>
      <c r="K57" s="72">
        <v>21</v>
      </c>
      <c r="L57" s="72">
        <v>9</v>
      </c>
      <c r="M57" s="71" t="str">
        <f>IF(OR(K57="",L57=""),"",IF(L57&gt;K57,"V",IF(K57=L57,"","P")))</f>
        <v>P</v>
      </c>
      <c r="N57" s="165">
        <v>5</v>
      </c>
      <c r="O57" s="154" t="str">
        <f>VLOOKUP(N57,$B$9:$J$14,4,FALSE)</f>
        <v>Rebecca Ren</v>
      </c>
      <c r="P57" s="154"/>
      <c r="Q57" s="154"/>
      <c r="R57" s="154"/>
      <c r="S57" s="155"/>
      <c r="U57" s="153">
        <f>IF(OR(K57="",L57=""),"",(COUNTIF(J57:J59,"V")*3)+(COUNTIF(J57:J59,"P")*1)+(COUNTIF(J57:J59,"VS")*1))</f>
        <v>6</v>
      </c>
      <c r="V57" s="153">
        <f>IF(OR(K57="",L57=""),"",(COUNTIF(M57:M59,"V")*3)+(COUNTIF(M57:M59,"P")*1)+(COUNTIF(M57:M59,"VS")*1))</f>
        <v>2</v>
      </c>
      <c r="AG57" s="81"/>
    </row>
    <row r="58" spans="1:33" s="82" customFormat="1" ht="15.75" x14ac:dyDescent="0.2">
      <c r="A58" s="81"/>
      <c r="B58" s="168"/>
      <c r="C58" s="3"/>
      <c r="D58" s="170"/>
      <c r="E58" s="154" t="str">
        <f>IF(VLOOKUP(D57,$B$9:$Q$14,11,FALSE)="","",VLOOKUP(D57,$B$9:$Q$14,11,FALSE))</f>
        <v/>
      </c>
      <c r="F58" s="154"/>
      <c r="G58" s="154"/>
      <c r="H58" s="154"/>
      <c r="I58" s="155"/>
      <c r="J58" s="71" t="str">
        <f>IF(OR(K58="",L58=""),"",IF(K58&gt;L58,"V",IF(K58=L58,"","P")))</f>
        <v>V</v>
      </c>
      <c r="K58" s="72">
        <v>21</v>
      </c>
      <c r="L58" s="72">
        <v>12</v>
      </c>
      <c r="M58" s="71" t="str">
        <f>IF(OR(K58="",L58=""),"",IF(L58&gt;K58,"V",IF(K58=L58,"","P")))</f>
        <v>P</v>
      </c>
      <c r="N58" s="166"/>
      <c r="O58" s="154" t="str">
        <f>IF(VLOOKUP(N57,$B$9:$Q$14,11,FALSE)="","",VLOOKUP(N57,$B$9:$Q$14,11,FALSE))</f>
        <v/>
      </c>
      <c r="P58" s="154"/>
      <c r="Q58" s="154"/>
      <c r="R58" s="154"/>
      <c r="S58" s="155"/>
      <c r="U58" s="153"/>
      <c r="V58" s="153"/>
      <c r="AG58" s="81"/>
    </row>
    <row r="59" spans="1:33" s="82" customFormat="1" ht="15.75" x14ac:dyDescent="0.2">
      <c r="A59" s="81"/>
      <c r="B59" s="168"/>
      <c r="C59" s="3"/>
      <c r="D59" s="171"/>
      <c r="E59" s="156" t="str">
        <f>IF(VLOOKUP(D57,$B$9:$D$14,3,FALSE)="","",VLOOKUP((VLOOKUP(D57,$B$9:$D$14,3,FALSE)),[1]Lég!$H$3:$J$30,3,FALSE))</f>
        <v>MT NOTRE-DAME</v>
      </c>
      <c r="F59" s="157"/>
      <c r="G59" s="157"/>
      <c r="H59" s="157"/>
      <c r="I59" s="158"/>
      <c r="J59" s="71" t="str">
        <f>IF(OR(K59="",L59=""),"",IF(K59&gt;L59,"VS","PS"))</f>
        <v/>
      </c>
      <c r="K59" s="72"/>
      <c r="L59" s="72"/>
      <c r="M59" s="71" t="str">
        <f>IF(OR(K59="",L59=""),"",IF(L59&gt;K59,"VS","PS"))</f>
        <v/>
      </c>
      <c r="N59" s="167"/>
      <c r="O59" s="156" t="str">
        <f>IF(VLOOKUP(N57,$B$9:$D$14,3,FALSE)="","",VLOOKUP((VLOOKUP(N57,$B$9:$D$14,3,FALSE)),[1]Lég!$H$3:$J$30,3,FALSE))</f>
        <v>SÉM. SHERBROOKE</v>
      </c>
      <c r="P59" s="157"/>
      <c r="Q59" s="157"/>
      <c r="R59" s="157"/>
      <c r="S59" s="158"/>
      <c r="U59" s="153"/>
      <c r="V59" s="153"/>
      <c r="AG59" s="81"/>
    </row>
    <row r="60" spans="1:33" s="82" customFormat="1" ht="6" customHeight="1" x14ac:dyDescent="0.2">
      <c r="A60" s="81"/>
      <c r="E60" s="86"/>
      <c r="F60" s="86"/>
      <c r="G60" s="86"/>
      <c r="H60" s="86"/>
      <c r="I60" s="86"/>
      <c r="J60" s="85"/>
      <c r="K60" s="86"/>
      <c r="L60" s="86"/>
      <c r="M60" s="85"/>
      <c r="N60" s="86"/>
      <c r="O60" s="86"/>
      <c r="P60" s="86"/>
      <c r="Q60" s="86"/>
      <c r="R60" s="86"/>
      <c r="S60" s="86"/>
      <c r="AG60" s="81"/>
    </row>
    <row r="61" spans="1:33" s="82" customFormat="1" ht="15.75" x14ac:dyDescent="0.2">
      <c r="A61" s="81"/>
      <c r="B61" s="168"/>
      <c r="C61" s="3"/>
      <c r="D61" s="169">
        <v>1</v>
      </c>
      <c r="E61" s="154" t="str">
        <f>VLOOKUP(D61,$B$9:$J$14,4,FALSE)</f>
        <v>Annabelle Cordeau</v>
      </c>
      <c r="F61" s="154"/>
      <c r="G61" s="154"/>
      <c r="H61" s="154"/>
      <c r="I61" s="155"/>
      <c r="J61" s="71" t="str">
        <f>IF(OR(K61="",L61=""),"",IF(K61&gt;L61,"V",IF(K61=L61,"","P")))</f>
        <v>P</v>
      </c>
      <c r="K61" s="72">
        <v>10</v>
      </c>
      <c r="L61" s="72">
        <v>21</v>
      </c>
      <c r="M61" s="71" t="str">
        <f>IF(OR(K61="",L61=""),"",IF(L61&gt;K61,"V",IF(K61=L61,"","P")))</f>
        <v>V</v>
      </c>
      <c r="N61" s="165">
        <v>2</v>
      </c>
      <c r="O61" s="154" t="str">
        <f>VLOOKUP(N61,$B$9:$J$14,4,FALSE)</f>
        <v>Flora Mélançon-Provencher</v>
      </c>
      <c r="P61" s="154"/>
      <c r="Q61" s="154"/>
      <c r="R61" s="154"/>
      <c r="S61" s="155"/>
      <c r="U61" s="153">
        <f>IF(OR(K61="",L61=""),"",(COUNTIF(J61:J63,"V")*3)+(COUNTIF(J61:J63,"P")*1)+(COUNTIF(J61:J63,"VS")*1))</f>
        <v>2</v>
      </c>
      <c r="V61" s="153">
        <f>IF(OR(K61="",L61=""),"",(COUNTIF(M61:M63,"V")*3)+(COUNTIF(M61:M63,"P")*1)+(COUNTIF(M61:M63,"VS")*1))</f>
        <v>6</v>
      </c>
      <c r="AG61" s="81"/>
    </row>
    <row r="62" spans="1:33" s="82" customFormat="1" ht="15.75" x14ac:dyDescent="0.2">
      <c r="A62" s="81"/>
      <c r="B62" s="168"/>
      <c r="C62" s="3"/>
      <c r="D62" s="170"/>
      <c r="E62" s="154" t="str">
        <f>IF(VLOOKUP(D61,$B$9:$Q$14,11,FALSE)="","",VLOOKUP(D61,$B$9:$Q$14,11,FALSE))</f>
        <v/>
      </c>
      <c r="F62" s="154"/>
      <c r="G62" s="154"/>
      <c r="H62" s="154"/>
      <c r="I62" s="155"/>
      <c r="J62" s="71" t="str">
        <f>IF(OR(K62="",L62=""),"",IF(K62&gt;L62,"V",IF(K62=L62,"","P")))</f>
        <v>P</v>
      </c>
      <c r="K62" s="72">
        <v>16</v>
      </c>
      <c r="L62" s="72">
        <v>21</v>
      </c>
      <c r="M62" s="71" t="str">
        <f>IF(OR(K62="",L62=""),"",IF(L62&gt;K62,"V",IF(K62=L62,"","P")))</f>
        <v>V</v>
      </c>
      <c r="N62" s="166"/>
      <c r="O62" s="154" t="str">
        <f>IF(VLOOKUP(N61,$B$9:$Q$14,11,FALSE)="","",VLOOKUP(N61,$B$9:$Q$14,11,FALSE))</f>
        <v/>
      </c>
      <c r="P62" s="154"/>
      <c r="Q62" s="154"/>
      <c r="R62" s="154"/>
      <c r="S62" s="155"/>
      <c r="U62" s="153"/>
      <c r="V62" s="153"/>
      <c r="AG62" s="81"/>
    </row>
    <row r="63" spans="1:33" s="82" customFormat="1" ht="15.75" x14ac:dyDescent="0.2">
      <c r="A63" s="81"/>
      <c r="B63" s="168"/>
      <c r="C63" s="3"/>
      <c r="D63" s="171"/>
      <c r="E63" s="156" t="str">
        <f>IF(VLOOKUP(D61,$B$9:$D$14,3,FALSE)="","",VLOOKUP((VLOOKUP(D61,$B$9:$D$14,3,FALSE)),[1]Lég!$H$3:$J$30,3,FALSE))</f>
        <v>LE SALÉSIEN</v>
      </c>
      <c r="F63" s="157"/>
      <c r="G63" s="157"/>
      <c r="H63" s="157"/>
      <c r="I63" s="158"/>
      <c r="J63" s="71" t="str">
        <f>IF(OR(K63="",L63=""),"",IF(K63&gt;L63,"VS","PS"))</f>
        <v/>
      </c>
      <c r="K63" s="72"/>
      <c r="L63" s="72"/>
      <c r="M63" s="71" t="str">
        <f>IF(OR(K63="",L63=""),"",IF(L63&gt;K63,"VS","PS"))</f>
        <v/>
      </c>
      <c r="N63" s="167"/>
      <c r="O63" s="156" t="str">
        <f>IF(VLOOKUP(N61,$B$9:$D$14,3,FALSE)="","",VLOOKUP((VLOOKUP(N61,$B$9:$D$14,3,FALSE)),[1]Lég!$H$3:$J$30,3,FALSE))</f>
        <v>MONTCALM</v>
      </c>
      <c r="P63" s="157"/>
      <c r="Q63" s="157"/>
      <c r="R63" s="157"/>
      <c r="S63" s="158"/>
      <c r="U63" s="153"/>
      <c r="V63" s="153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  <row r="71" spans="1:33" s="82" customFormat="1" ht="11.25" x14ac:dyDescent="0.2">
      <c r="A71" s="81"/>
      <c r="AG71" s="81"/>
    </row>
    <row r="72" spans="1:33" s="82" customFormat="1" ht="11.25" x14ac:dyDescent="0.2">
      <c r="A72" s="81"/>
      <c r="AG72" s="81"/>
    </row>
    <row r="73" spans="1:33" s="82" customFormat="1" ht="11.25" x14ac:dyDescent="0.2">
      <c r="A73" s="81"/>
      <c r="AG73" s="81"/>
    </row>
    <row r="74" spans="1:33" s="82" customFormat="1" ht="11.25" x14ac:dyDescent="0.2">
      <c r="A74" s="81"/>
      <c r="AG74" s="81"/>
    </row>
    <row r="75" spans="1:33" s="82" customFormat="1" ht="11.25" x14ac:dyDescent="0.2">
      <c r="A75" s="81"/>
      <c r="AG75" s="81"/>
    </row>
    <row r="76" spans="1:33" s="82" customFormat="1" ht="11.25" x14ac:dyDescent="0.2">
      <c r="A76" s="81"/>
      <c r="AG76" s="81"/>
    </row>
    <row r="77" spans="1:33" s="82" customFormat="1" ht="11.25" x14ac:dyDescent="0.2">
      <c r="A77" s="81"/>
      <c r="AG77" s="81"/>
    </row>
    <row r="78" spans="1:33" s="82" customFormat="1" ht="11.25" x14ac:dyDescent="0.2">
      <c r="A78" s="81"/>
      <c r="AG78" s="81"/>
    </row>
    <row r="79" spans="1:33" s="82" customFormat="1" ht="11.25" x14ac:dyDescent="0.2">
      <c r="A79" s="81"/>
      <c r="AG79" s="81"/>
    </row>
    <row r="80" spans="1:33" s="82" customFormat="1" ht="11.25" x14ac:dyDescent="0.2">
      <c r="A80" s="81"/>
      <c r="AG80" s="81"/>
    </row>
  </sheetData>
  <sheetProtection selectLockedCells="1"/>
  <mergeCells count="160">
    <mergeCell ref="V61:V63"/>
    <mergeCell ref="E62:I62"/>
    <mergeCell ref="O62:S62"/>
    <mergeCell ref="E63:I63"/>
    <mergeCell ref="O63:S63"/>
    <mergeCell ref="B61:B63"/>
    <mergeCell ref="D61:D63"/>
    <mergeCell ref="E61:I61"/>
    <mergeCell ref="N61:N63"/>
    <mergeCell ref="O61:S61"/>
    <mergeCell ref="U61:U63"/>
    <mergeCell ref="U57:U59"/>
    <mergeCell ref="V57:V59"/>
    <mergeCell ref="E58:I58"/>
    <mergeCell ref="O58:S58"/>
    <mergeCell ref="E59:I59"/>
    <mergeCell ref="O59:S59"/>
    <mergeCell ref="V53:V55"/>
    <mergeCell ref="E54:I54"/>
    <mergeCell ref="O54:S54"/>
    <mergeCell ref="E55:I55"/>
    <mergeCell ref="O55:S55"/>
    <mergeCell ref="U53:U55"/>
    <mergeCell ref="B57:B59"/>
    <mergeCell ref="D57:D59"/>
    <mergeCell ref="E57:I57"/>
    <mergeCell ref="N57:N59"/>
    <mergeCell ref="O57:S57"/>
    <mergeCell ref="B53:B55"/>
    <mergeCell ref="D53:D55"/>
    <mergeCell ref="E53:I53"/>
    <mergeCell ref="N53:N55"/>
    <mergeCell ref="O53:S53"/>
    <mergeCell ref="U49:U51"/>
    <mergeCell ref="V49:V51"/>
    <mergeCell ref="E50:I50"/>
    <mergeCell ref="O50:S50"/>
    <mergeCell ref="E51:I51"/>
    <mergeCell ref="O51:S51"/>
    <mergeCell ref="V45:V47"/>
    <mergeCell ref="E46:I46"/>
    <mergeCell ref="O46:S46"/>
    <mergeCell ref="E47:I47"/>
    <mergeCell ref="O47:S47"/>
    <mergeCell ref="U45:U47"/>
    <mergeCell ref="B49:B51"/>
    <mergeCell ref="D49:D51"/>
    <mergeCell ref="E49:I49"/>
    <mergeCell ref="N49:N51"/>
    <mergeCell ref="O49:S49"/>
    <mergeCell ref="B45:B47"/>
    <mergeCell ref="D45:D47"/>
    <mergeCell ref="E45:I45"/>
    <mergeCell ref="N45:N47"/>
    <mergeCell ref="O45:S45"/>
    <mergeCell ref="U41:U43"/>
    <mergeCell ref="V41:V43"/>
    <mergeCell ref="E42:I42"/>
    <mergeCell ref="O42:S42"/>
    <mergeCell ref="E43:I43"/>
    <mergeCell ref="O43:S43"/>
    <mergeCell ref="V37:V39"/>
    <mergeCell ref="E38:I38"/>
    <mergeCell ref="O38:S38"/>
    <mergeCell ref="E39:I39"/>
    <mergeCell ref="O39:S39"/>
    <mergeCell ref="U37:U39"/>
    <mergeCell ref="B41:B43"/>
    <mergeCell ref="D41:D43"/>
    <mergeCell ref="E41:I41"/>
    <mergeCell ref="N41:N43"/>
    <mergeCell ref="O41:S41"/>
    <mergeCell ref="B37:B39"/>
    <mergeCell ref="D37:D39"/>
    <mergeCell ref="E37:I37"/>
    <mergeCell ref="N37:N39"/>
    <mergeCell ref="O37:S37"/>
    <mergeCell ref="U33:U35"/>
    <mergeCell ref="V33:V35"/>
    <mergeCell ref="E34:I34"/>
    <mergeCell ref="O34:S34"/>
    <mergeCell ref="E35:I35"/>
    <mergeCell ref="O35:S35"/>
    <mergeCell ref="V29:V31"/>
    <mergeCell ref="E30:I30"/>
    <mergeCell ref="O30:S30"/>
    <mergeCell ref="E31:I31"/>
    <mergeCell ref="O31:S31"/>
    <mergeCell ref="U29:U31"/>
    <mergeCell ref="B33:B35"/>
    <mergeCell ref="D33:D35"/>
    <mergeCell ref="E33:I33"/>
    <mergeCell ref="N33:N35"/>
    <mergeCell ref="O33:S33"/>
    <mergeCell ref="B29:B31"/>
    <mergeCell ref="D29:D31"/>
    <mergeCell ref="E29:I29"/>
    <mergeCell ref="N29:N31"/>
    <mergeCell ref="O29:S29"/>
    <mergeCell ref="U25:U27"/>
    <mergeCell ref="V25:V27"/>
    <mergeCell ref="E26:I26"/>
    <mergeCell ref="O26:S26"/>
    <mergeCell ref="E27:I27"/>
    <mergeCell ref="O27:S27"/>
    <mergeCell ref="V21:V23"/>
    <mergeCell ref="E22:I22"/>
    <mergeCell ref="O22:S22"/>
    <mergeCell ref="E23:I23"/>
    <mergeCell ref="O23:S23"/>
    <mergeCell ref="U21:U23"/>
    <mergeCell ref="B25:B27"/>
    <mergeCell ref="D25:D27"/>
    <mergeCell ref="E25:I25"/>
    <mergeCell ref="N25:N27"/>
    <mergeCell ref="O25:S25"/>
    <mergeCell ref="B21:B23"/>
    <mergeCell ref="D21:D23"/>
    <mergeCell ref="E21:I21"/>
    <mergeCell ref="N21:N23"/>
    <mergeCell ref="O21:S21"/>
    <mergeCell ref="U17:U19"/>
    <mergeCell ref="V17:V19"/>
    <mergeCell ref="E18:I18"/>
    <mergeCell ref="O18:S18"/>
    <mergeCell ref="E19:I19"/>
    <mergeCell ref="O19:S19"/>
    <mergeCell ref="B15:S15"/>
    <mergeCell ref="B16:C16"/>
    <mergeCell ref="E16:J16"/>
    <mergeCell ref="K16:L16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E14:J14"/>
    <mergeCell ref="L14:Q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113" priority="37">
      <formula>B2=VLOOKUP("X1",$A$9:$E$15,5,FALSE)</formula>
    </cfRule>
    <cfRule type="expression" dxfId="112" priority="36">
      <formula>B2=VLOOKUP("X3",$A$9:$L$15,5,FALSE)</formula>
    </cfRule>
    <cfRule type="expression" dxfId="111" priority="35">
      <formula>B2=VLOOKUP("X4",$A$9:$L$15,5,FALSE)</formula>
    </cfRule>
    <cfRule type="expression" dxfId="110" priority="38">
      <formula>B2=VLOOKUP("X2",$A$9:$L$15,5,FALSE)</formula>
    </cfRule>
  </conditionalFormatting>
  <conditionalFormatting sqref="B5:F6">
    <cfRule type="expression" dxfId="109" priority="43">
      <formula>B5=VLOOKUP("X1",$A$9:$L$13,12,FALSE)</formula>
    </cfRule>
    <cfRule type="expression" dxfId="108" priority="44">
      <formula>B5=VLOOKUP("X2",$A$9:$L$13,12,FALSE)</formula>
    </cfRule>
    <cfRule type="expression" dxfId="107" priority="45">
      <formula>B5=VLOOKUP("X2",$A$9:$J$13,5,FALSE)</formula>
    </cfRule>
    <cfRule type="expression" dxfId="106" priority="46">
      <formula>B5=VLOOKUP("X1",$A$9:$J$13,5,FALSE)</formula>
    </cfRule>
  </conditionalFormatting>
  <conditionalFormatting sqref="B1:S1 C2:C3 J2:J3 N2:S3 B4:S7 B8:D8 S8:S13 K9:Q11 B9:C15 K12 K13:Q13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105" priority="34">
      <formula>B1=VLOOKUP("X1",$A$9:$J$15,5,FALSE)</formula>
    </cfRule>
  </conditionalFormatting>
  <conditionalFormatting sqref="B4:S7 B1:S1 C2:C3 J2:J3 N2:S3 B8:D8 S8:S13 K9:Q11 B9:C15 K12 K13:Q13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104" priority="48">
      <formula>B1=VLOOKUP("X3",$A$9:$L$15,5,FALSE)</formula>
    </cfRule>
    <cfRule type="expression" dxfId="103" priority="47">
      <formula>B1=VLOOKUP("X2",$A$9:$L$15,5,FALSE)</formula>
    </cfRule>
  </conditionalFormatting>
  <conditionalFormatting sqref="D2:I3">
    <cfRule type="expression" dxfId="102" priority="13">
      <formula>D2=VLOOKUP("X5",$A$9:$J$13,5,FALSE)</formula>
    </cfRule>
    <cfRule type="expression" dxfId="101" priority="14">
      <formula>D2=VLOOKUP("X4",$A$9:$J$13,5,FALSE)</formula>
    </cfRule>
    <cfRule type="expression" dxfId="100" priority="15">
      <formula>D2=VLOOKUP("X3",$A$9:$J$13,5,FALSE)</formula>
    </cfRule>
    <cfRule type="expression" dxfId="99" priority="16">
      <formula>D2=VLOOKUP("X1",$A$9:$J$12,5,FALSE)</formula>
    </cfRule>
    <cfRule type="expression" dxfId="98" priority="17">
      <formula>D2=VLOOKUP("X2",$A$9:$J$13,5,FALSE)</formula>
    </cfRule>
  </conditionalFormatting>
  <conditionalFormatting sqref="D9:J14">
    <cfRule type="expression" dxfId="97" priority="29">
      <formula>D9=VLOOKUP("X1",$A$9:$J$15,5,FALSE)</formula>
    </cfRule>
    <cfRule type="expression" dxfId="96" priority="28">
      <formula>D9=VLOOKUP("X2",$A$9:$J$15,5,FALSE)</formula>
    </cfRule>
    <cfRule type="expression" dxfId="95" priority="27">
      <formula>D9=VLOOKUP("X3",$A$9:$J$15,5,FALSE)</formula>
    </cfRule>
    <cfRule type="expression" dxfId="94" priority="26">
      <formula>D9=VLOOKUP("X4",$A$9:$J$15,5,FALSE)</formula>
    </cfRule>
    <cfRule type="expression" dxfId="93" priority="25">
      <formula>D9=VLOOKUP("X5",$A$9:$J$15,5,FALSE)</formula>
    </cfRule>
    <cfRule type="expression" dxfId="92" priority="24">
      <formula>D9=VLOOKUP("X6",$A$9:$J$15,5,FALSE)</formula>
    </cfRule>
    <cfRule type="expression" dxfId="91" priority="23">
      <formula>D9=VLOOKUP("X7",$A$9:$J$15,5,FALSE)</formula>
    </cfRule>
  </conditionalFormatting>
  <conditionalFormatting sqref="E19:I19 O19:S19 E23:I23 O23:S23 E27:I27 O27:S27 E31:I31 O31:S31 E35:I35 O35:S35 E39:I39 O39:S39 E43:I43 O43:S43 E47:I47 O47:S47 E51:I51 O51:S51 E55:I55 O55:S55 E59:I59 O59:S59 E63:I63 O63:S63">
    <cfRule type="expression" dxfId="90" priority="19">
      <formula>E19=VLOOKUP("X4",$A$9:$J$13,5,FALSE)</formula>
    </cfRule>
    <cfRule type="expression" dxfId="89" priority="20">
      <formula>E19=VLOOKUP("X3",$A$9:$J$13,5,FALSE)</formula>
    </cfRule>
    <cfRule type="expression" dxfId="88" priority="21">
      <formula>E19=VLOOKUP("X2",$A$9:$J$13,5,FALSE)</formula>
    </cfRule>
    <cfRule type="expression" dxfId="87" priority="22">
      <formula>E19=VLOOKUP("X1",$A$9:$J$12,5,FALSE)</formula>
    </cfRule>
    <cfRule type="expression" dxfId="86" priority="18">
      <formula>E19=VLOOKUP("X5",$A$9:$J$13,5,FALSE)</formula>
    </cfRule>
  </conditionalFormatting>
  <conditionalFormatting sqref="E8:Q8">
    <cfRule type="expression" dxfId="85" priority="6">
      <formula>E8=VLOOKUP("X2",$A$9:$J$13,5,FALSE)</formula>
    </cfRule>
    <cfRule type="expression" dxfId="84" priority="7">
      <formula>E8=VLOOKUP("X1",$A$9:$J$13,5,FALSE)</formula>
    </cfRule>
  </conditionalFormatting>
  <conditionalFormatting sqref="K2:M3">
    <cfRule type="expression" dxfId="83" priority="12">
      <formula>K2=VLOOKUP("X2",$A$9:$J$13,5,FALSE)</formula>
    </cfRule>
    <cfRule type="expression" dxfId="82" priority="11">
      <formula>K2=VLOOKUP("X1",$A$9:$J$12,5,FALSE)</formula>
    </cfRule>
    <cfRule type="expression" dxfId="81" priority="10">
      <formula>K2=VLOOKUP("X3",$A$9:$J$13,5,FALSE)</formula>
    </cfRule>
    <cfRule type="expression" dxfId="80" priority="9">
      <formula>K2=VLOOKUP("X4",$A$9:$J$13,5,FALSE)</formula>
    </cfRule>
    <cfRule type="expression" dxfId="79" priority="8">
      <formula>K2=VLOOKUP("X5",$A$9:$J$13,5,FALSE)</formula>
    </cfRule>
  </conditionalFormatting>
  <conditionalFormatting sqref="L12:Q12">
    <cfRule type="expression" dxfId="78" priority="5">
      <formula>L12=VLOOKUP("X1",$A$9:$J$12,5,FALSE)</formula>
    </cfRule>
    <cfRule type="expression" dxfId="77" priority="4">
      <formula>L12=VLOOKUP("X2",$A$9:$J$13,5,FALSE)</formula>
    </cfRule>
    <cfRule type="expression" dxfId="76" priority="3">
      <formula>L12=VLOOKUP("X3",$A$9:$J$13,5,FALSE)</formula>
    </cfRule>
    <cfRule type="expression" dxfId="75" priority="2">
      <formula>L12=VLOOKUP("X4",$A$9:$J$13,5,FALSE)</formula>
    </cfRule>
    <cfRule type="expression" dxfId="74" priority="1">
      <formula>L12=VLOOKUP("X5",$A$9:$J$13,5,FALSE)</formula>
    </cfRule>
  </conditionalFormatting>
  <printOptions horizontalCentered="1" verticalCentered="1"/>
  <pageMargins left="0.25" right="0.25" top="0.75" bottom="0.75" header="0.3" footer="0.3"/>
  <pageSetup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52802-40EC-43A8-974B-A268C7038F63}">
  <sheetPr>
    <pageSetUpPr fitToPage="1"/>
  </sheetPr>
  <dimension ref="A1:AG70"/>
  <sheetViews>
    <sheetView zoomScaleNormal="100" workbookViewId="0">
      <selection activeCell="R12" sqref="R12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IF(ISNA(VLOOKUP("X",Lég!$G:$H,2,FALSE)),"",VLOOKUP("X",Lég!$G:$H,2,FALSE))</f>
        <v/>
      </c>
      <c r="C2" s="46"/>
      <c r="D2" s="117" t="s">
        <v>140</v>
      </c>
      <c r="E2" s="118"/>
      <c r="F2" s="118"/>
      <c r="G2" s="118"/>
      <c r="H2" s="118"/>
      <c r="I2" s="119"/>
      <c r="J2" s="47"/>
      <c r="K2" s="117" t="s">
        <v>142</v>
      </c>
      <c r="L2" s="118"/>
      <c r="M2" s="119"/>
      <c r="N2" s="2"/>
      <c r="O2" s="140" t="s">
        <v>128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129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107</v>
      </c>
      <c r="C5" s="118"/>
      <c r="D5" s="118"/>
      <c r="E5" s="118"/>
      <c r="F5" s="119"/>
      <c r="G5" s="49"/>
      <c r="H5" s="117"/>
      <c r="I5" s="119"/>
      <c r="J5" s="50"/>
      <c r="K5" s="123" t="s">
        <v>173</v>
      </c>
      <c r="L5" s="124"/>
      <c r="M5" s="124"/>
      <c r="N5" s="125"/>
      <c r="O5" s="129" t="s">
        <v>143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130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35" t="s">
        <v>141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93</v>
      </c>
      <c r="E9" s="146" t="s">
        <v>154</v>
      </c>
      <c r="F9" s="146"/>
      <c r="G9" s="146"/>
      <c r="H9" s="146"/>
      <c r="I9" s="146"/>
      <c r="J9" s="146"/>
      <c r="K9" s="61"/>
      <c r="L9" s="146"/>
      <c r="M9" s="146"/>
      <c r="N9" s="146"/>
      <c r="O9" s="146"/>
      <c r="P9" s="146"/>
      <c r="Q9" s="152"/>
      <c r="R9" s="62">
        <v>48</v>
      </c>
      <c r="S9" s="63">
        <f>IF(R9="","",RANK(R9,$R$9:$R$13,0))</f>
        <v>2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81</v>
      </c>
      <c r="E10" s="147" t="s">
        <v>152</v>
      </c>
      <c r="F10" s="147"/>
      <c r="G10" s="147"/>
      <c r="H10" s="147"/>
      <c r="I10" s="147"/>
      <c r="J10" s="147"/>
      <c r="K10" s="61"/>
      <c r="L10" s="147"/>
      <c r="M10" s="147"/>
      <c r="N10" s="147"/>
      <c r="O10" s="147"/>
      <c r="P10" s="147"/>
      <c r="Q10" s="148"/>
      <c r="R10" s="65">
        <v>51</v>
      </c>
      <c r="S10" s="63">
        <f t="shared" ref="S10:S13" si="0">IF(R10="","",RANK(R10,$R$9:$R$13,0))</f>
        <v>1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81</v>
      </c>
      <c r="E11" s="147" t="s">
        <v>156</v>
      </c>
      <c r="F11" s="147"/>
      <c r="G11" s="147"/>
      <c r="H11" s="147"/>
      <c r="I11" s="147"/>
      <c r="J11" s="147"/>
      <c r="K11" s="61"/>
      <c r="L11" s="147"/>
      <c r="M11" s="147"/>
      <c r="N11" s="147"/>
      <c r="O11" s="147"/>
      <c r="P11" s="147"/>
      <c r="Q11" s="148"/>
      <c r="R11" s="65">
        <v>45</v>
      </c>
      <c r="S11" s="63">
        <f t="shared" si="0"/>
        <v>3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118</v>
      </c>
      <c r="E12" s="147" t="s">
        <v>155</v>
      </c>
      <c r="F12" s="147"/>
      <c r="G12" s="147"/>
      <c r="H12" s="147"/>
      <c r="I12" s="147"/>
      <c r="J12" s="147"/>
      <c r="K12" s="61"/>
      <c r="L12" s="147"/>
      <c r="M12" s="147"/>
      <c r="N12" s="147"/>
      <c r="O12" s="147"/>
      <c r="P12" s="147"/>
      <c r="Q12" s="148"/>
      <c r="R12" s="65">
        <v>39</v>
      </c>
      <c r="S12" s="63">
        <f t="shared" si="0"/>
        <v>5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118</v>
      </c>
      <c r="E13" s="150" t="s">
        <v>158</v>
      </c>
      <c r="F13" s="150"/>
      <c r="G13" s="150"/>
      <c r="H13" s="150"/>
      <c r="I13" s="150"/>
      <c r="J13" s="150"/>
      <c r="K13" s="67"/>
      <c r="L13" s="150"/>
      <c r="M13" s="150"/>
      <c r="N13" s="150"/>
      <c r="O13" s="150"/>
      <c r="P13" s="150"/>
      <c r="Q13" s="151"/>
      <c r="R13" s="68">
        <v>42</v>
      </c>
      <c r="S13" s="69">
        <f t="shared" si="0"/>
        <v>4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60"/>
      <c r="C16" s="160"/>
      <c r="D16" s="55"/>
      <c r="E16" s="173"/>
      <c r="F16" s="173"/>
      <c r="G16" s="173"/>
      <c r="H16" s="173"/>
      <c r="I16" s="173"/>
      <c r="J16" s="173"/>
      <c r="K16" s="159" t="s">
        <v>133</v>
      </c>
      <c r="L16" s="159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63"/>
      <c r="C17" s="3"/>
      <c r="D17" s="169">
        <v>2</v>
      </c>
      <c r="E17" s="174" t="str">
        <f>VLOOKUP(D17,$B$9:$J$13,4,FALSE)</f>
        <v>Kathleen Mangeot</v>
      </c>
      <c r="F17" s="154"/>
      <c r="G17" s="154"/>
      <c r="H17" s="154"/>
      <c r="I17" s="155"/>
      <c r="J17" s="71" t="str">
        <f>IF(OR(K17="",L17=""),"",IF(K17&gt;L17,"V",IF(K17=L17,"","P")))</f>
        <v>V</v>
      </c>
      <c r="K17" s="72">
        <v>21</v>
      </c>
      <c r="L17" s="72">
        <v>3</v>
      </c>
      <c r="M17" s="71" t="str">
        <f>IF(OR(K17="",L17=""),"",IF(L17&gt;K17,"V",IF(K17=L17,"","P")))</f>
        <v>P</v>
      </c>
      <c r="N17" s="165">
        <v>4</v>
      </c>
      <c r="O17" s="174" t="str">
        <f>VLOOKUP(N17,$B$9:$J$13,4,FALSE)</f>
        <v>Margot St-Pierre</v>
      </c>
      <c r="P17" s="154"/>
      <c r="Q17" s="154"/>
      <c r="R17" s="154"/>
      <c r="S17" s="155"/>
      <c r="U17" s="153">
        <f>IF(OR(K17="",L17=""),"",(COUNTIF(J17:J19,"V")*3)+(COUNTIF(J17:J19,"P")*1)+(COUNTIF(J17:J19,"VS")*1))</f>
        <v>6</v>
      </c>
      <c r="V17" s="153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63"/>
      <c r="C18" s="3"/>
      <c r="D18" s="170"/>
      <c r="E18" s="174" t="str">
        <f>IF(VLOOKUP(D17,$B$9:$Q$13,11,FALSE)="","",VLOOKUP(D17,$B$9:$Q$13,11,FALSE))</f>
        <v/>
      </c>
      <c r="F18" s="154"/>
      <c r="G18" s="154"/>
      <c r="H18" s="154"/>
      <c r="I18" s="155"/>
      <c r="J18" s="71" t="str">
        <f>IF(OR(K18="",L18=""),"",IF(K18&gt;L18,"V",IF(K18=L18,"","P")))</f>
        <v>V</v>
      </c>
      <c r="K18" s="72">
        <v>21</v>
      </c>
      <c r="L18" s="72">
        <v>0</v>
      </c>
      <c r="M18" s="71" t="str">
        <f>IF(OR(K18="",L18=""),"",IF(L18&gt;K18,"V",IF(K18=L18,"","P")))</f>
        <v>P</v>
      </c>
      <c r="N18" s="166"/>
      <c r="O18" s="174" t="str">
        <f>IF(VLOOKUP(N17,$B$9:$Q$13,11,FALSE)="","",VLOOKUP(N17,$B$9:$Q$13,11,FALSE))</f>
        <v/>
      </c>
      <c r="P18" s="154"/>
      <c r="Q18" s="154"/>
      <c r="R18" s="154"/>
      <c r="S18" s="155"/>
      <c r="U18" s="153"/>
      <c r="V18" s="153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63"/>
      <c r="C19" s="3"/>
      <c r="D19" s="171"/>
      <c r="E19" s="175" t="str">
        <f>IF(VLOOKUP(D17,$B$9:$D$13,3,FALSE)="","",VLOOKUP((VLOOKUP(D17,$B$9:$D$13,3,FALSE)),Lég!$H$3:$J$30,3,FALSE))</f>
        <v>LE SALÉSIEN</v>
      </c>
      <c r="F19" s="175"/>
      <c r="G19" s="175"/>
      <c r="H19" s="175"/>
      <c r="I19" s="175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67"/>
      <c r="O19" s="175" t="str">
        <f>IF(VLOOKUP(N17,$B$9:$D$13,3,FALSE)="","",VLOOKUP((VLOOKUP(N17,$B$9:$D$13,3,FALSE)),Lég!$H$3:$J$30,3,FALSE))</f>
        <v>MONTCALM</v>
      </c>
      <c r="P19" s="175"/>
      <c r="Q19" s="175"/>
      <c r="R19" s="175"/>
      <c r="S19" s="175"/>
      <c r="U19" s="153"/>
      <c r="V19" s="153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63"/>
      <c r="C21" s="3"/>
      <c r="D21" s="169">
        <v>3</v>
      </c>
      <c r="E21" s="154" t="str">
        <f>VLOOKUP(D21,$B$9:$J$13,4,FALSE)</f>
        <v>Alessia Maia Vassile</v>
      </c>
      <c r="F21" s="154"/>
      <c r="G21" s="154"/>
      <c r="H21" s="154"/>
      <c r="I21" s="155"/>
      <c r="J21" s="71" t="str">
        <f>IF(OR(K21="",L21=""),"",IF(K21&gt;L21,"V",IF(K21=L21,"","P")))</f>
        <v>V</v>
      </c>
      <c r="K21" s="72">
        <v>21</v>
      </c>
      <c r="L21" s="72">
        <v>12</v>
      </c>
      <c r="M21" s="71" t="str">
        <f>IF(OR(K21="",L21=""),"",IF(L21&gt;K21,"V",IF(K21=L21,"","P")))</f>
        <v>P</v>
      </c>
      <c r="N21" s="165">
        <v>5</v>
      </c>
      <c r="O21" s="154" t="str">
        <f>VLOOKUP(N21,$B$9:$J$13,4,FALSE)</f>
        <v>Mylianne Desmarais</v>
      </c>
      <c r="P21" s="154"/>
      <c r="Q21" s="154"/>
      <c r="R21" s="154"/>
      <c r="S21" s="155"/>
      <c r="U21" s="153">
        <f>IF(OR(K21="",L21=""),"",(COUNTIF(J21:J23,"V")*3)+(COUNTIF(J21:J23,"P")*1)+(COUNTIF(J21:J23,"VS")*1))</f>
        <v>6</v>
      </c>
      <c r="V21" s="153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63"/>
      <c r="C22" s="3"/>
      <c r="D22" s="170"/>
      <c r="E22" s="154" t="str">
        <f>IF(VLOOKUP(D21,$B$9:$Q$13,11,FALSE)="","",VLOOKUP(D21,$B$9:$Q$13,11,FALSE))</f>
        <v/>
      </c>
      <c r="F22" s="154"/>
      <c r="G22" s="154"/>
      <c r="H22" s="154"/>
      <c r="I22" s="155"/>
      <c r="J22" s="71" t="str">
        <f>IF(OR(K22="",L22=""),"",IF(K22&gt;L22,"V",IF(K22=L22,"","P")))</f>
        <v>V</v>
      </c>
      <c r="K22" s="72">
        <v>22</v>
      </c>
      <c r="L22" s="72">
        <v>20</v>
      </c>
      <c r="M22" s="71" t="str">
        <f>IF(OR(K22="",L22=""),"",IF(L22&gt;K22,"V",IF(K22=L22,"","P")))</f>
        <v>P</v>
      </c>
      <c r="N22" s="166"/>
      <c r="O22" s="154" t="str">
        <f>IF(VLOOKUP(N21,$B$9:$Q$13,11,FALSE)="","",VLOOKUP(N21,$B$9:$Q$13,11,FALSE))</f>
        <v/>
      </c>
      <c r="P22" s="154"/>
      <c r="Q22" s="154"/>
      <c r="R22" s="154"/>
      <c r="S22" s="155"/>
      <c r="U22" s="153"/>
      <c r="V22" s="153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63"/>
      <c r="C23" s="3"/>
      <c r="D23" s="171"/>
      <c r="E23" s="175" t="str">
        <f>IF(VLOOKUP(D21,$B$9:$D$13,3,FALSE)="","",VLOOKUP((VLOOKUP(D21,$B$9:$D$13,3,FALSE)),Lég!$H$3:$J$30,3,FALSE))</f>
        <v>LE SALÉSIEN</v>
      </c>
      <c r="F23" s="175"/>
      <c r="G23" s="175"/>
      <c r="H23" s="175"/>
      <c r="I23" s="175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67"/>
      <c r="O23" s="175" t="str">
        <f>IF(VLOOKUP(N21,$B$9:$D$13,3,FALSE)="","",VLOOKUP((VLOOKUP(N21,$B$9:$D$13,3,FALSE)),Lég!$H$3:$J$30,3,FALSE))</f>
        <v>MONTCALM</v>
      </c>
      <c r="P23" s="175"/>
      <c r="Q23" s="175"/>
      <c r="R23" s="175"/>
      <c r="S23" s="175"/>
      <c r="U23" s="153"/>
      <c r="V23" s="153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63"/>
      <c r="C25" s="3"/>
      <c r="D25" s="169">
        <v>1</v>
      </c>
      <c r="E25" s="154" t="str">
        <f>VLOOKUP(D25,$B$9:$J$13,4,FALSE)</f>
        <v>Lynn-Lann Deschênes</v>
      </c>
      <c r="F25" s="154"/>
      <c r="G25" s="154"/>
      <c r="H25" s="154"/>
      <c r="I25" s="155"/>
      <c r="J25" s="71" t="str">
        <f>IF(OR(K25="",L25=""),"",IF(K25&gt;L25,"V",IF(K25=L25,"","P")))</f>
        <v>V</v>
      </c>
      <c r="K25" s="72">
        <v>21</v>
      </c>
      <c r="L25" s="72">
        <v>6</v>
      </c>
      <c r="M25" s="71" t="str">
        <f>IF(OR(K25="",L25=""),"",IF(L25&gt;K25,"V",IF(K25=L25,"","P")))</f>
        <v>P</v>
      </c>
      <c r="N25" s="165">
        <v>4</v>
      </c>
      <c r="O25" s="154" t="str">
        <f>VLOOKUP(N25,$B$9:$J$13,4,FALSE)</f>
        <v>Margot St-Pierre</v>
      </c>
      <c r="P25" s="154"/>
      <c r="Q25" s="154"/>
      <c r="R25" s="154"/>
      <c r="S25" s="155"/>
      <c r="U25" s="153">
        <f>IF(OR(K25="",L25=""),"",(COUNTIF(J25:J27,"V")*3)+(COUNTIF(J25:J27,"P")*1)+(COUNTIF(J25:J27,"VS")*1))</f>
        <v>6</v>
      </c>
      <c r="V25" s="153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63"/>
      <c r="C26" s="3"/>
      <c r="D26" s="170"/>
      <c r="E26" s="154" t="str">
        <f>IF(VLOOKUP(D25,$B$9:$Q$13,11,FALSE)="","",VLOOKUP(D25,$B$9:$Q$13,11,FALSE))</f>
        <v/>
      </c>
      <c r="F26" s="154"/>
      <c r="G26" s="154"/>
      <c r="H26" s="154"/>
      <c r="I26" s="155"/>
      <c r="J26" s="71" t="str">
        <f>IF(OR(K26="",L26=""),"",IF(K26&gt;L26,"V",IF(K26=L26,"","P")))</f>
        <v>V</v>
      </c>
      <c r="K26" s="72">
        <v>21</v>
      </c>
      <c r="L26" s="72">
        <v>6</v>
      </c>
      <c r="M26" s="71" t="str">
        <f>IF(OR(K26="",L26=""),"",IF(L26&gt;K26,"V",IF(K26=L26,"","P")))</f>
        <v>P</v>
      </c>
      <c r="N26" s="166"/>
      <c r="O26" s="154" t="str">
        <f>IF(VLOOKUP(N25,$B$9:$Q$13,11,FALSE)="","",VLOOKUP(N25,$B$9:$Q$13,11,FALSE))</f>
        <v/>
      </c>
      <c r="P26" s="154"/>
      <c r="Q26" s="154"/>
      <c r="R26" s="154"/>
      <c r="S26" s="155"/>
      <c r="U26" s="153"/>
      <c r="V26" s="153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63"/>
      <c r="C27" s="3"/>
      <c r="D27" s="171"/>
      <c r="E27" s="175" t="str">
        <f>IF(VLOOKUP(D25,$B$9:$D$13,3,FALSE)="","",VLOOKUP((VLOOKUP(D25,$B$9:$D$13,3,FALSE)),Lég!$H$3:$J$30,3,FALSE))</f>
        <v>MT NOTRE-DAME</v>
      </c>
      <c r="F27" s="175"/>
      <c r="G27" s="175"/>
      <c r="H27" s="175"/>
      <c r="I27" s="175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67"/>
      <c r="O27" s="175" t="str">
        <f>IF(VLOOKUP(N25,$B$9:$D$13,3,FALSE)="","",VLOOKUP((VLOOKUP(N25,$B$9:$D$13,3,FALSE)),Lég!$H$3:$J$30,3,FALSE))</f>
        <v>MONTCALM</v>
      </c>
      <c r="P27" s="175"/>
      <c r="Q27" s="175"/>
      <c r="R27" s="175"/>
      <c r="S27" s="175"/>
      <c r="U27" s="153"/>
      <c r="V27" s="153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63"/>
      <c r="C29" s="3"/>
      <c r="D29" s="169">
        <v>2</v>
      </c>
      <c r="E29" s="154" t="str">
        <f>VLOOKUP(D29,$B$9:$J$13,4,FALSE)</f>
        <v>Kathleen Mangeot</v>
      </c>
      <c r="F29" s="154"/>
      <c r="G29" s="154"/>
      <c r="H29" s="154"/>
      <c r="I29" s="155"/>
      <c r="J29" s="71" t="str">
        <f>IF(OR(K29="",L29=""),"",IF(K29&gt;L29,"V",IF(K29=L29,"","P")))</f>
        <v>V</v>
      </c>
      <c r="K29" s="72">
        <v>21</v>
      </c>
      <c r="L29" s="72">
        <v>7</v>
      </c>
      <c r="M29" s="71" t="str">
        <f>IF(OR(K29="",L29=""),"",IF(L29&gt;K29,"V",IF(K29=L29,"","P")))</f>
        <v>P</v>
      </c>
      <c r="N29" s="165">
        <v>5</v>
      </c>
      <c r="O29" s="154" t="str">
        <f>VLOOKUP(N29,$B$9:$J$13,4,FALSE)</f>
        <v>Mylianne Desmarais</v>
      </c>
      <c r="P29" s="154"/>
      <c r="Q29" s="154"/>
      <c r="R29" s="154"/>
      <c r="S29" s="155"/>
      <c r="U29" s="153">
        <f>IF(OR(K29="",L29=""),"",(COUNTIF(J29:J31,"V")*3)+(COUNTIF(J29:J31,"P")*1)+(COUNTIF(J29:J31,"VS")*1))</f>
        <v>6</v>
      </c>
      <c r="V29" s="153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63"/>
      <c r="C30" s="3"/>
      <c r="D30" s="170"/>
      <c r="E30" s="154" t="str">
        <f>IF(VLOOKUP(D29,$B$9:$Q$13,11,FALSE)="","",VLOOKUP(D29,$B$9:$Q$13,11,FALSE))</f>
        <v/>
      </c>
      <c r="F30" s="154"/>
      <c r="G30" s="154"/>
      <c r="H30" s="154"/>
      <c r="I30" s="155"/>
      <c r="J30" s="71" t="str">
        <f>IF(OR(K30="",L30=""),"",IF(K30&gt;L30,"V",IF(K30=L30,"","P")))</f>
        <v>V</v>
      </c>
      <c r="K30" s="72">
        <v>21</v>
      </c>
      <c r="L30" s="72">
        <v>8</v>
      </c>
      <c r="M30" s="71" t="str">
        <f>IF(OR(K30="",L30=""),"",IF(L30&gt;K30,"V",IF(K30=L30,"","P")))</f>
        <v>P</v>
      </c>
      <c r="N30" s="166"/>
      <c r="O30" s="154" t="str">
        <f>IF(VLOOKUP(N29,$B$9:$Q$13,11,FALSE)="","",VLOOKUP(N29,$B$9:$Q$13,11,FALSE))</f>
        <v/>
      </c>
      <c r="P30" s="154"/>
      <c r="Q30" s="154"/>
      <c r="R30" s="154"/>
      <c r="S30" s="155"/>
      <c r="U30" s="153"/>
      <c r="V30" s="153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63"/>
      <c r="C31" s="3"/>
      <c r="D31" s="171"/>
      <c r="E31" s="175" t="str">
        <f>IF(VLOOKUP(D29,$B$9:$D$13,3,FALSE)="","",VLOOKUP((VLOOKUP(D29,$B$9:$D$13,3,FALSE)),Lég!$H$3:$J$30,3,FALSE))</f>
        <v>LE SALÉSIEN</v>
      </c>
      <c r="F31" s="175"/>
      <c r="G31" s="175"/>
      <c r="H31" s="175"/>
      <c r="I31" s="175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67"/>
      <c r="O31" s="175" t="str">
        <f>IF(VLOOKUP(N29,$B$9:$D$13,3,FALSE)="","",VLOOKUP((VLOOKUP(N29,$B$9:$D$13,3,FALSE)),Lég!$H$3:$J$30,3,FALSE))</f>
        <v>MONTCALM</v>
      </c>
      <c r="P31" s="175"/>
      <c r="Q31" s="175"/>
      <c r="R31" s="175"/>
      <c r="S31" s="175"/>
      <c r="U31" s="153"/>
      <c r="V31" s="153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63"/>
      <c r="C33" s="3"/>
      <c r="D33" s="169">
        <v>1</v>
      </c>
      <c r="E33" s="154" t="str">
        <f>VLOOKUP(D33,$B$9:$J$13,4,FALSE)</f>
        <v>Lynn-Lann Deschênes</v>
      </c>
      <c r="F33" s="154"/>
      <c r="G33" s="154"/>
      <c r="H33" s="154"/>
      <c r="I33" s="155"/>
      <c r="J33" s="71" t="str">
        <f>IF(OR(K33="",L33=""),"",IF(K33&gt;L33,"V",IF(K33=L33,"","P")))</f>
        <v>V</v>
      </c>
      <c r="K33" s="72">
        <v>21</v>
      </c>
      <c r="L33" s="72">
        <v>4</v>
      </c>
      <c r="M33" s="71" t="str">
        <f>IF(OR(K33="",L33=""),"",IF(L33&gt;K33,"V",IF(K33=L33,"","P")))</f>
        <v>P</v>
      </c>
      <c r="N33" s="165">
        <v>3</v>
      </c>
      <c r="O33" s="154" t="str">
        <f>VLOOKUP(N33,$B$9:$J$13,4,FALSE)</f>
        <v>Alessia Maia Vassile</v>
      </c>
      <c r="P33" s="154"/>
      <c r="Q33" s="154"/>
      <c r="R33" s="154"/>
      <c r="S33" s="155"/>
      <c r="U33" s="153">
        <f>IF(OR(K33="",L33=""),"",(COUNTIF(J33:J35,"V")*3)+(COUNTIF(J33:J35,"P")*1)+(COUNTIF(J33:J35,"VS")*1))</f>
        <v>6</v>
      </c>
      <c r="V33" s="153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63"/>
      <c r="C34" s="3"/>
      <c r="D34" s="170"/>
      <c r="E34" s="154" t="str">
        <f>IF(VLOOKUP(D33,$B$9:$Q$13,11,FALSE)="","",VLOOKUP(D33,$B$9:$Q$13,11,FALSE))</f>
        <v/>
      </c>
      <c r="F34" s="154"/>
      <c r="G34" s="154"/>
      <c r="H34" s="154"/>
      <c r="I34" s="155"/>
      <c r="J34" s="71" t="str">
        <f>IF(OR(K34="",L34=""),"",IF(K34&gt;L34,"V",IF(K34=L34,"","P")))</f>
        <v>V</v>
      </c>
      <c r="K34" s="72">
        <v>21</v>
      </c>
      <c r="L34" s="72">
        <v>9</v>
      </c>
      <c r="M34" s="71" t="str">
        <f>IF(OR(K34="",L34=""),"",IF(L34&gt;K34,"V",IF(K34=L34,"","P")))</f>
        <v>P</v>
      </c>
      <c r="N34" s="166"/>
      <c r="O34" s="154" t="str">
        <f>IF(VLOOKUP(N33,$B$9:$Q$13,11,FALSE)="","",VLOOKUP(N33,$B$9:$Q$13,11,FALSE))</f>
        <v/>
      </c>
      <c r="P34" s="154"/>
      <c r="Q34" s="154"/>
      <c r="R34" s="154"/>
      <c r="S34" s="155"/>
      <c r="U34" s="153"/>
      <c r="V34" s="153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63"/>
      <c r="C35" s="3"/>
      <c r="D35" s="171"/>
      <c r="E35" s="175" t="str">
        <f>IF(VLOOKUP(D33,$B$9:$D$13,3,FALSE)="","",VLOOKUP((VLOOKUP(D33,$B$9:$D$13,3,FALSE)),Lég!$H$3:$J$30,3,FALSE))</f>
        <v>MT NOTRE-DAME</v>
      </c>
      <c r="F35" s="175"/>
      <c r="G35" s="175"/>
      <c r="H35" s="175"/>
      <c r="I35" s="175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67"/>
      <c r="O35" s="175" t="str">
        <f>IF(VLOOKUP(N33,$B$9:$D$13,3,FALSE)="","",VLOOKUP((VLOOKUP(N33,$B$9:$D$13,3,FALSE)),Lég!$H$3:$J$30,3,FALSE))</f>
        <v>LE SALÉSIEN</v>
      </c>
      <c r="P35" s="175"/>
      <c r="Q35" s="175"/>
      <c r="R35" s="175"/>
      <c r="S35" s="175"/>
      <c r="U35" s="153"/>
      <c r="V35" s="153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63"/>
      <c r="C37" s="3"/>
      <c r="D37" s="169">
        <v>4</v>
      </c>
      <c r="E37" s="154" t="str">
        <f>VLOOKUP(D37,$B$9:$J$13,4,FALSE)</f>
        <v>Margot St-Pierre</v>
      </c>
      <c r="F37" s="154"/>
      <c r="G37" s="154"/>
      <c r="H37" s="154"/>
      <c r="I37" s="155"/>
      <c r="J37" s="71" t="str">
        <f>IF(OR(K37="",L37=""),"",IF(K37&gt;L37,"V",IF(K37=L37,"","P")))</f>
        <v>P</v>
      </c>
      <c r="K37" s="72">
        <v>12</v>
      </c>
      <c r="L37" s="72">
        <v>21</v>
      </c>
      <c r="M37" s="71" t="str">
        <f>IF(OR(K37="",L37=""),"",IF(L37&gt;K37,"V",IF(K37=L37,"","P")))</f>
        <v>V</v>
      </c>
      <c r="N37" s="165">
        <v>5</v>
      </c>
      <c r="O37" s="154" t="str">
        <f>VLOOKUP(N37,$B$9:$J$13,4,FALSE)</f>
        <v>Mylianne Desmarais</v>
      </c>
      <c r="P37" s="154"/>
      <c r="Q37" s="154"/>
      <c r="R37" s="154"/>
      <c r="S37" s="155"/>
      <c r="U37" s="153">
        <f>IF(OR(K37="",L37=""),"",(COUNTIF(J37:J39,"V")*3)+(COUNTIF(J37:J39,"P")*1)+(COUNTIF(J37:J39,"VS")*1))</f>
        <v>2</v>
      </c>
      <c r="V37" s="153">
        <f>IF(OR(K37="",L37=""),"",(COUNTIF(M37:M39,"V")*3)+(COUNTIF(M37:M39,"P")*1)+(COUNTIF(M37:M39,"VS")*1))</f>
        <v>6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63"/>
      <c r="C38" s="3"/>
      <c r="D38" s="170"/>
      <c r="E38" s="154" t="str">
        <f>IF(VLOOKUP(D37,$B$9:$Q$13,11,FALSE)="","",VLOOKUP(D37,$B$9:$Q$13,11,FALSE))</f>
        <v/>
      </c>
      <c r="F38" s="154"/>
      <c r="G38" s="154"/>
      <c r="H38" s="154"/>
      <c r="I38" s="155"/>
      <c r="J38" s="71" t="str">
        <f>IF(OR(K38="",L38=""),"",IF(K38&gt;L38,"V",IF(K38=L38,"","P")))</f>
        <v>P</v>
      </c>
      <c r="K38" s="72">
        <v>4</v>
      </c>
      <c r="L38" s="72">
        <v>21</v>
      </c>
      <c r="M38" s="71" t="str">
        <f>IF(OR(K38="",L38=""),"",IF(L38&gt;K38,"V",IF(K38=L38,"","P")))</f>
        <v>V</v>
      </c>
      <c r="N38" s="166"/>
      <c r="O38" s="154" t="str">
        <f>IF(VLOOKUP(N37,$B$9:$Q$13,11,FALSE)="","",VLOOKUP(N37,$B$9:$Q$13,11,FALSE))</f>
        <v/>
      </c>
      <c r="P38" s="154"/>
      <c r="Q38" s="154"/>
      <c r="R38" s="154"/>
      <c r="S38" s="155"/>
      <c r="U38" s="153"/>
      <c r="V38" s="153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63"/>
      <c r="C39" s="3"/>
      <c r="D39" s="171"/>
      <c r="E39" s="175" t="str">
        <f>IF(VLOOKUP(D37,$B$9:$D$13,3,FALSE)="","",VLOOKUP((VLOOKUP(D37,$B$9:$D$13,3,FALSE)),Lég!$H$3:$J$30,3,FALSE))</f>
        <v>MONTCALM</v>
      </c>
      <c r="F39" s="175"/>
      <c r="G39" s="175"/>
      <c r="H39" s="175"/>
      <c r="I39" s="175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67"/>
      <c r="O39" s="175" t="str">
        <f>IF(VLOOKUP(N37,$B$9:$D$13,3,FALSE)="","",VLOOKUP((VLOOKUP(N37,$B$9:$D$13,3,FALSE)),Lég!$H$3:$J$30,3,FALSE))</f>
        <v>MONTCALM</v>
      </c>
      <c r="P39" s="175"/>
      <c r="Q39" s="175"/>
      <c r="R39" s="175"/>
      <c r="S39" s="175"/>
      <c r="U39" s="153"/>
      <c r="V39" s="153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63"/>
      <c r="C41" s="3"/>
      <c r="D41" s="169">
        <v>2</v>
      </c>
      <c r="E41" s="154" t="str">
        <f>VLOOKUP(D41,$B$9:$J$13,4,FALSE)</f>
        <v>Kathleen Mangeot</v>
      </c>
      <c r="F41" s="154"/>
      <c r="G41" s="154"/>
      <c r="H41" s="154"/>
      <c r="I41" s="155"/>
      <c r="J41" s="71" t="str">
        <f>IF(OR(K41="",L41=""),"",IF(K41&gt;L41,"V",IF(K41=L41,"","P")))</f>
        <v>V</v>
      </c>
      <c r="K41" s="72">
        <v>21</v>
      </c>
      <c r="L41" s="72">
        <v>18</v>
      </c>
      <c r="M41" s="71" t="str">
        <f>IF(OR(K41="",L41=""),"",IF(L41&gt;K41,"V",IF(K41=L41,"","P")))</f>
        <v>P</v>
      </c>
      <c r="N41" s="165">
        <v>3</v>
      </c>
      <c r="O41" s="154" t="str">
        <f>VLOOKUP(N41,$B$9:$J$13,4,FALSE)</f>
        <v>Alessia Maia Vassile</v>
      </c>
      <c r="P41" s="154"/>
      <c r="Q41" s="154"/>
      <c r="R41" s="154"/>
      <c r="S41" s="155"/>
      <c r="U41" s="153">
        <f>IF(OR(K41="",L41=""),"",(COUNTIF(J41:J43,"V")*3)+(COUNTIF(J41:J43,"P")*1)+(COUNTIF(J41:J43,"VS")*1))</f>
        <v>6</v>
      </c>
      <c r="V41" s="153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63"/>
      <c r="C42" s="3"/>
      <c r="D42" s="170"/>
      <c r="E42" s="154" t="str">
        <f>IF(VLOOKUP(D41,$B$9:$Q$13,11,FALSE)="","",VLOOKUP(D41,$B$9:$Q$13,11,FALSE))</f>
        <v/>
      </c>
      <c r="F42" s="154"/>
      <c r="G42" s="154"/>
      <c r="H42" s="154"/>
      <c r="I42" s="155"/>
      <c r="J42" s="71" t="str">
        <f>IF(OR(K42="",L42=""),"",IF(K42&gt;L42,"V",IF(K42=L42,"","P")))</f>
        <v>V</v>
      </c>
      <c r="K42" s="72">
        <v>21</v>
      </c>
      <c r="L42" s="72">
        <v>6</v>
      </c>
      <c r="M42" s="71" t="str">
        <f>IF(OR(K42="",L42=""),"",IF(L42&gt;K42,"V",IF(K42=L42,"","P")))</f>
        <v>P</v>
      </c>
      <c r="N42" s="166"/>
      <c r="O42" s="154" t="str">
        <f>IF(VLOOKUP(N41,$B$9:$Q$13,11,FALSE)="","",VLOOKUP(N41,$B$9:$Q$13,11,FALSE))</f>
        <v/>
      </c>
      <c r="P42" s="154"/>
      <c r="Q42" s="154"/>
      <c r="R42" s="154"/>
      <c r="S42" s="155"/>
      <c r="U42" s="153"/>
      <c r="V42" s="153"/>
      <c r="AG42" s="81"/>
    </row>
    <row r="43" spans="1:33" s="82" customFormat="1" ht="15.75" x14ac:dyDescent="0.2">
      <c r="A43" s="81"/>
      <c r="B43" s="163"/>
      <c r="C43" s="3"/>
      <c r="D43" s="171"/>
      <c r="E43" s="175" t="str">
        <f>IF(VLOOKUP(D41,$B$9:$D$13,3,FALSE)="","",VLOOKUP((VLOOKUP(D41,$B$9:$D$13,3,FALSE)),Lég!$H$3:$J$30,3,FALSE))</f>
        <v>LE SALÉSIEN</v>
      </c>
      <c r="F43" s="175"/>
      <c r="G43" s="175"/>
      <c r="H43" s="175"/>
      <c r="I43" s="175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67"/>
      <c r="O43" s="175" t="str">
        <f>IF(VLOOKUP(N41,$B$9:$D$13,3,FALSE)="","",VLOOKUP((VLOOKUP(N41,$B$9:$D$13,3,FALSE)),Lég!$H$3:$J$30,3,FALSE))</f>
        <v>LE SALÉSIEN</v>
      </c>
      <c r="P43" s="175"/>
      <c r="Q43" s="175"/>
      <c r="R43" s="175"/>
      <c r="S43" s="175"/>
      <c r="U43" s="153"/>
      <c r="V43" s="153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63"/>
      <c r="C45" s="3"/>
      <c r="D45" s="169">
        <v>1</v>
      </c>
      <c r="E45" s="154" t="str">
        <f>VLOOKUP(D45,$B$9:$J$13,4,FALSE)</f>
        <v>Lynn-Lann Deschênes</v>
      </c>
      <c r="F45" s="154"/>
      <c r="G45" s="154"/>
      <c r="H45" s="154"/>
      <c r="I45" s="155"/>
      <c r="J45" s="71" t="str">
        <f>IF(OR(K45="",L45=""),"",IF(K45&gt;L45,"V",IF(K45=L45,"","P")))</f>
        <v>V</v>
      </c>
      <c r="K45" s="72">
        <v>21</v>
      </c>
      <c r="L45" s="72">
        <v>8</v>
      </c>
      <c r="M45" s="71" t="str">
        <f>IF(OR(K45="",L45=""),"",IF(L45&gt;K45,"V",IF(K45=L45,"","P")))</f>
        <v>P</v>
      </c>
      <c r="N45" s="165">
        <v>5</v>
      </c>
      <c r="O45" s="154" t="str">
        <f>VLOOKUP(N45,$B$9:$J$13,4,FALSE)</f>
        <v>Mylianne Desmarais</v>
      </c>
      <c r="P45" s="154"/>
      <c r="Q45" s="154"/>
      <c r="R45" s="154"/>
      <c r="S45" s="155"/>
      <c r="U45" s="153">
        <f>IF(OR(K45="",L45=""),"",(COUNTIF(J45:J47,"V")*3)+(COUNTIF(J45:J47,"P")*1)+(COUNTIF(J45:J47,"VS")*1))</f>
        <v>6</v>
      </c>
      <c r="V45" s="153">
        <f>IF(OR(K45="",L45=""),"",(COUNTIF(M45:M47,"V")*3)+(COUNTIF(M45:M47,"P")*1)+(COUNTIF(M45:M47,"VS")*1))</f>
        <v>2</v>
      </c>
      <c r="AG45" s="81"/>
    </row>
    <row r="46" spans="1:33" s="82" customFormat="1" ht="15.75" x14ac:dyDescent="0.2">
      <c r="A46" s="81"/>
      <c r="B46" s="163"/>
      <c r="C46" s="3"/>
      <c r="D46" s="170"/>
      <c r="E46" s="154" t="str">
        <f>IF(VLOOKUP(D45,$B$9:$Q$13,11,FALSE)="","",VLOOKUP(D45,$B$9:$Q$13,11,FALSE))</f>
        <v/>
      </c>
      <c r="F46" s="154"/>
      <c r="G46" s="154"/>
      <c r="H46" s="154"/>
      <c r="I46" s="155"/>
      <c r="J46" s="71" t="str">
        <f>IF(OR(K46="",L46=""),"",IF(K46&gt;L46,"V",IF(K46=L46,"","P")))</f>
        <v>V</v>
      </c>
      <c r="K46" s="72">
        <v>21</v>
      </c>
      <c r="L46" s="72">
        <v>14</v>
      </c>
      <c r="M46" s="71" t="str">
        <f>IF(OR(K46="",L46=""),"",IF(L46&gt;K46,"V",IF(K46=L46,"","P")))</f>
        <v>P</v>
      </c>
      <c r="N46" s="166"/>
      <c r="O46" s="154" t="str">
        <f>IF(VLOOKUP(N45,$B$9:$Q$13,11,FALSE)="","",VLOOKUP(N45,$B$9:$Q$13,11,FALSE))</f>
        <v/>
      </c>
      <c r="P46" s="154"/>
      <c r="Q46" s="154"/>
      <c r="R46" s="154"/>
      <c r="S46" s="155"/>
      <c r="U46" s="153"/>
      <c r="V46" s="153"/>
      <c r="AG46" s="81"/>
    </row>
    <row r="47" spans="1:33" s="82" customFormat="1" ht="15.75" x14ac:dyDescent="0.2">
      <c r="A47" s="81"/>
      <c r="B47" s="163"/>
      <c r="C47" s="3"/>
      <c r="D47" s="171"/>
      <c r="E47" s="175" t="str">
        <f>IF(VLOOKUP(D45,$B$9:$D$13,3,FALSE)="","",VLOOKUP((VLOOKUP(D45,$B$9:$D$13,3,FALSE)),Lég!$H$3:$J$30,3,FALSE))</f>
        <v>MT NOTRE-DAME</v>
      </c>
      <c r="F47" s="175"/>
      <c r="G47" s="175"/>
      <c r="H47" s="175"/>
      <c r="I47" s="175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67"/>
      <c r="O47" s="175" t="str">
        <f>IF(VLOOKUP(N45,$B$9:$D$13,3,FALSE)="","",VLOOKUP((VLOOKUP(N45,$B$9:$D$13,3,FALSE)),Lég!$H$3:$J$30,3,FALSE))</f>
        <v>MONTCALM</v>
      </c>
      <c r="P47" s="175"/>
      <c r="Q47" s="175"/>
      <c r="R47" s="175"/>
      <c r="S47" s="175"/>
      <c r="U47" s="153"/>
      <c r="V47" s="153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63"/>
      <c r="C49" s="3"/>
      <c r="D49" s="169">
        <v>3</v>
      </c>
      <c r="E49" s="154" t="str">
        <f>VLOOKUP(D49,$B$9:$J$13,4,FALSE)</f>
        <v>Alessia Maia Vassile</v>
      </c>
      <c r="F49" s="154"/>
      <c r="G49" s="154"/>
      <c r="H49" s="154"/>
      <c r="I49" s="155"/>
      <c r="J49" s="71" t="str">
        <f>IF(OR(K49="",L49=""),"",IF(K49&gt;L49,"V",IF(K49=L49,"","P")))</f>
        <v>V</v>
      </c>
      <c r="K49" s="72">
        <v>21</v>
      </c>
      <c r="L49" s="72">
        <v>10</v>
      </c>
      <c r="M49" s="71" t="str">
        <f>IF(OR(K49="",L49=""),"",IF(L49&gt;K49,"V",IF(K49=L49,"","P")))</f>
        <v>P</v>
      </c>
      <c r="N49" s="165">
        <v>4</v>
      </c>
      <c r="O49" s="154" t="str">
        <f>VLOOKUP(N49,$B$9:$J$13,4,FALSE)</f>
        <v>Margot St-Pierre</v>
      </c>
      <c r="P49" s="154"/>
      <c r="Q49" s="154"/>
      <c r="R49" s="154"/>
      <c r="S49" s="155"/>
      <c r="U49" s="153">
        <f>IF(OR(K49="",L49=""),"",(COUNTIF(J49:J51,"V")*3)+(COUNTIF(J49:J51,"P")*1)+(COUNTIF(J49:J51,"VS")*1))</f>
        <v>6</v>
      </c>
      <c r="V49" s="153">
        <f>IF(OR(K49="",L49=""),"",(COUNTIF(M49:M51,"V")*3)+(COUNTIF(M49:M51,"P")*1)+(COUNTIF(M49:M51,"VS")*1))</f>
        <v>2</v>
      </c>
      <c r="AG49" s="81"/>
    </row>
    <row r="50" spans="1:33" s="82" customFormat="1" ht="15.75" x14ac:dyDescent="0.2">
      <c r="A50" s="81"/>
      <c r="B50" s="163"/>
      <c r="C50" s="3"/>
      <c r="D50" s="170"/>
      <c r="E50" s="154" t="str">
        <f>IF(VLOOKUP(D49,$B$9:$Q$13,11,FALSE)="","",VLOOKUP(D49,$B$9:$Q$13,11,FALSE))</f>
        <v/>
      </c>
      <c r="F50" s="154"/>
      <c r="G50" s="154"/>
      <c r="H50" s="154"/>
      <c r="I50" s="155"/>
      <c r="J50" s="71" t="str">
        <f>IF(OR(K50="",L50=""),"",IF(K50&gt;L50,"V",IF(K50=L50,"","P")))</f>
        <v>V</v>
      </c>
      <c r="K50" s="72">
        <v>21</v>
      </c>
      <c r="L50" s="72">
        <v>4</v>
      </c>
      <c r="M50" s="71" t="str">
        <f>IF(OR(K50="",L50=""),"",IF(L50&gt;K50,"V",IF(K50=L50,"","P")))</f>
        <v>P</v>
      </c>
      <c r="N50" s="166"/>
      <c r="O50" s="154" t="str">
        <f>IF(VLOOKUP(N49,$B$9:$Q$13,11,FALSE)="","",VLOOKUP(N49,$B$9:$Q$13,11,FALSE))</f>
        <v/>
      </c>
      <c r="P50" s="154"/>
      <c r="Q50" s="154"/>
      <c r="R50" s="154"/>
      <c r="S50" s="155"/>
      <c r="U50" s="153"/>
      <c r="V50" s="153"/>
      <c r="AG50" s="81"/>
    </row>
    <row r="51" spans="1:33" s="82" customFormat="1" ht="15.75" x14ac:dyDescent="0.2">
      <c r="A51" s="81"/>
      <c r="B51" s="163"/>
      <c r="C51" s="3"/>
      <c r="D51" s="171"/>
      <c r="E51" s="175" t="str">
        <f>IF(VLOOKUP(D49,$B$9:$D$13,3,FALSE)="","",VLOOKUP((VLOOKUP(D49,$B$9:$D$13,3,FALSE)),Lég!$H$3:$J$30,3,FALSE))</f>
        <v>LE SALÉSIEN</v>
      </c>
      <c r="F51" s="175"/>
      <c r="G51" s="175"/>
      <c r="H51" s="175"/>
      <c r="I51" s="175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67"/>
      <c r="O51" s="175" t="str">
        <f>IF(VLOOKUP(N49,$B$9:$D$13,3,FALSE)="","",VLOOKUP((VLOOKUP(N49,$B$9:$D$13,3,FALSE)),Lég!$H$3:$J$30,3,FALSE))</f>
        <v>MONTCALM</v>
      </c>
      <c r="P51" s="175"/>
      <c r="Q51" s="175"/>
      <c r="R51" s="175"/>
      <c r="S51" s="175"/>
      <c r="U51" s="153"/>
      <c r="V51" s="153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63"/>
      <c r="C53" s="3"/>
      <c r="D53" s="169">
        <v>1</v>
      </c>
      <c r="E53" s="154" t="str">
        <f>VLOOKUP(D53,$B$9:$J$13,4,FALSE)</f>
        <v>Lynn-Lann Deschênes</v>
      </c>
      <c r="F53" s="154"/>
      <c r="G53" s="154"/>
      <c r="H53" s="154"/>
      <c r="I53" s="155"/>
      <c r="J53" s="71" t="str">
        <f>IF(OR(K53="",L53=""),"",IF(K53&gt;L53,"V",IF(K53=L53,"","P")))</f>
        <v>V</v>
      </c>
      <c r="K53" s="72">
        <v>21</v>
      </c>
      <c r="L53" s="72">
        <v>15</v>
      </c>
      <c r="M53" s="71" t="str">
        <f>IF(OR(K53="",L53=""),"",IF(L53&gt;K53,"V",IF(K53=L53,"","P")))</f>
        <v>P</v>
      </c>
      <c r="N53" s="165">
        <v>2</v>
      </c>
      <c r="O53" s="154" t="str">
        <f>VLOOKUP(N53,$B$9:$J$13,4,FALSE)</f>
        <v>Kathleen Mangeot</v>
      </c>
      <c r="P53" s="154"/>
      <c r="Q53" s="154"/>
      <c r="R53" s="154"/>
      <c r="S53" s="155"/>
      <c r="U53" s="153">
        <f>IF(OR(K53="",L53=""),"",(COUNTIF(J53:J55,"V")*3)+(COUNTIF(J53:J55,"P")*1)+(COUNTIF(J53:J55,"VS")*1))</f>
        <v>4</v>
      </c>
      <c r="V53" s="153">
        <f>IF(OR(K53="",L53=""),"",(COUNTIF(M53:M55,"V")*3)+(COUNTIF(M53:M55,"P")*1)+(COUNTIF(M53:M55,"VS")*1))</f>
        <v>5</v>
      </c>
      <c r="AG53" s="81"/>
    </row>
    <row r="54" spans="1:33" s="82" customFormat="1" ht="15.75" x14ac:dyDescent="0.2">
      <c r="A54" s="81"/>
      <c r="B54" s="163"/>
      <c r="C54" s="3"/>
      <c r="D54" s="170"/>
      <c r="E54" s="154" t="str">
        <f>IF(VLOOKUP(D53,$B$9:$Q$13,11,FALSE)="","",VLOOKUP(D53,$B$9:$Q$13,11,FALSE))</f>
        <v/>
      </c>
      <c r="F54" s="154"/>
      <c r="G54" s="154"/>
      <c r="H54" s="154"/>
      <c r="I54" s="155"/>
      <c r="J54" s="71" t="str">
        <f>IF(OR(K54="",L54=""),"",IF(K54&gt;L54,"V",IF(K54=L54,"","P")))</f>
        <v>P</v>
      </c>
      <c r="K54" s="72">
        <v>21</v>
      </c>
      <c r="L54" s="72">
        <v>23</v>
      </c>
      <c r="M54" s="71" t="str">
        <f>IF(OR(K54="",L54=""),"",IF(L54&gt;K54,"V",IF(K54=L54,"","P")))</f>
        <v>V</v>
      </c>
      <c r="N54" s="166"/>
      <c r="O54" s="154" t="str">
        <f>IF(VLOOKUP(N53,$B$9:$Q$13,11,FALSE)="","",VLOOKUP(N53,$B$9:$Q$13,11,FALSE))</f>
        <v/>
      </c>
      <c r="P54" s="154"/>
      <c r="Q54" s="154"/>
      <c r="R54" s="154"/>
      <c r="S54" s="155"/>
      <c r="U54" s="153"/>
      <c r="V54" s="153"/>
      <c r="AG54" s="81"/>
    </row>
    <row r="55" spans="1:33" s="82" customFormat="1" ht="15.75" x14ac:dyDescent="0.2">
      <c r="A55" s="81"/>
      <c r="B55" s="163"/>
      <c r="C55" s="3"/>
      <c r="D55" s="171"/>
      <c r="E55" s="175" t="str">
        <f>IF(VLOOKUP(D53,$B$9:$D$13,3,FALSE)="","",VLOOKUP((VLOOKUP(D53,$B$9:$D$13,3,FALSE)),Lég!$H$3:$J$30,3,FALSE))</f>
        <v>MT NOTRE-DAME</v>
      </c>
      <c r="F55" s="175"/>
      <c r="G55" s="175"/>
      <c r="H55" s="175"/>
      <c r="I55" s="175"/>
      <c r="J55" s="71" t="str">
        <f>IF(OR(K55="",L55=""),"",IF(K55&gt;L55,"VS","PS"))</f>
        <v>PS</v>
      </c>
      <c r="K55" s="72">
        <v>5</v>
      </c>
      <c r="L55" s="72">
        <v>11</v>
      </c>
      <c r="M55" s="71" t="str">
        <f>IF(OR(K55="",L55=""),"",IF(L55&gt;K55,"VS","PS"))</f>
        <v>VS</v>
      </c>
      <c r="N55" s="167"/>
      <c r="O55" s="175" t="str">
        <f>IF(VLOOKUP(N53,$B$9:$D$13,3,FALSE)="","",VLOOKUP((VLOOKUP(N53,$B$9:$D$13,3,FALSE)),Lég!$H$3:$J$30,3,FALSE))</f>
        <v>LE SALÉSIEN</v>
      </c>
      <c r="P55" s="175"/>
      <c r="Q55" s="175"/>
      <c r="R55" s="175"/>
      <c r="S55" s="175"/>
      <c r="U55" s="153"/>
      <c r="V55" s="153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73" priority="8">
      <formula>B2=VLOOKUP("X2",$A$9:$J$13,5,FALSE)</formula>
    </cfRule>
  </conditionalFormatting>
  <conditionalFormatting sqref="B5:F6">
    <cfRule type="expression" dxfId="72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71" priority="6">
      <formula>B1=VLOOKUP("X4",$A$9:$J$13,5,FALSE)</formula>
    </cfRule>
    <cfRule type="expression" dxfId="70" priority="7">
      <formula>B1=VLOOKUP("X3",$A$9:$J$13,5,FALSE)</formula>
    </cfRule>
    <cfRule type="expression" dxfId="69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68" priority="5">
      <formula>B1=VLOOKUP("X5",$A$9:$J$13,5,FALSE)</formula>
    </cfRule>
  </conditionalFormatting>
  <conditionalFormatting sqref="B1:S4">
    <cfRule type="expression" dxfId="67" priority="9">
      <formula>B1=VLOOKUP("X1",$A$9:$J$12,5,FALSE)</formula>
    </cfRule>
  </conditionalFormatting>
  <conditionalFormatting sqref="B4:S7">
    <cfRule type="expression" dxfId="66" priority="2">
      <formula>B4=VLOOKUP("X2",$A$9:$J$13,5,FALSE)</formula>
    </cfRule>
    <cfRule type="expression" dxfId="65" priority="3">
      <formula>B4=VLOOKUP("X3",$A$9:$J$13,5,FALSE)</formula>
    </cfRule>
    <cfRule type="expression" dxfId="64" priority="4">
      <formula>B4=VLOOKUP("X4",$A$9:$J$13,5,FALSE)</formula>
    </cfRule>
  </conditionalFormatting>
  <conditionalFormatting sqref="E8:Q8">
    <cfRule type="expression" dxfId="63" priority="10">
      <formula>E8=VLOOKUP("X2",$A$9:$J$13,5,FALSE)</formula>
    </cfRule>
    <cfRule type="expression" dxfId="62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61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E774D-6D53-4A74-948E-5DC0E44B6A1F}">
  <sheetPr>
    <pageSetUpPr fitToPage="1"/>
  </sheetPr>
  <dimension ref="A1:AG70"/>
  <sheetViews>
    <sheetView zoomScaleNormal="100" workbookViewId="0">
      <selection activeCell="L11" sqref="L11:Q11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IF(ISNA(VLOOKUP("X",Lég!$G:$H,2,FALSE)),"",VLOOKUP("X",Lég!$G:$H,2,FALSE))</f>
        <v/>
      </c>
      <c r="C2" s="46"/>
      <c r="D2" s="117" t="s">
        <v>146</v>
      </c>
      <c r="E2" s="118"/>
      <c r="F2" s="118"/>
      <c r="G2" s="118"/>
      <c r="H2" s="118"/>
      <c r="I2" s="119"/>
      <c r="J2" s="47"/>
      <c r="K2" s="117" t="s">
        <v>142</v>
      </c>
      <c r="L2" s="118"/>
      <c r="M2" s="119"/>
      <c r="N2" s="2"/>
      <c r="O2" s="140" t="s">
        <v>128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129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107</v>
      </c>
      <c r="C5" s="118"/>
      <c r="D5" s="118"/>
      <c r="E5" s="118"/>
      <c r="F5" s="119"/>
      <c r="G5" s="49"/>
      <c r="H5" s="117"/>
      <c r="I5" s="119"/>
      <c r="J5" s="50"/>
      <c r="K5" s="123" t="s">
        <v>174</v>
      </c>
      <c r="L5" s="124"/>
      <c r="M5" s="124"/>
      <c r="N5" s="125"/>
      <c r="O5" s="129" t="s">
        <v>143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130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35" t="s">
        <v>145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93</v>
      </c>
      <c r="E9" s="146" t="s">
        <v>166</v>
      </c>
      <c r="F9" s="146"/>
      <c r="G9" s="146"/>
      <c r="H9" s="146"/>
      <c r="I9" s="146"/>
      <c r="J9" s="146"/>
      <c r="K9" s="61"/>
      <c r="L9" s="146"/>
      <c r="M9" s="146"/>
      <c r="N9" s="146"/>
      <c r="O9" s="146"/>
      <c r="P9" s="146"/>
      <c r="Q9" s="152"/>
      <c r="R9" s="62">
        <v>28</v>
      </c>
      <c r="S9" s="63">
        <f>IF(R9="","",RANK(R9,$R$9:$R$13,0))</f>
        <v>3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118</v>
      </c>
      <c r="E10" s="147" t="s">
        <v>159</v>
      </c>
      <c r="F10" s="147"/>
      <c r="G10" s="147"/>
      <c r="H10" s="147"/>
      <c r="I10" s="147"/>
      <c r="J10" s="147"/>
      <c r="K10" s="61"/>
      <c r="L10" s="147"/>
      <c r="M10" s="147"/>
      <c r="N10" s="147"/>
      <c r="O10" s="147"/>
      <c r="P10" s="147"/>
      <c r="Q10" s="148"/>
      <c r="R10" s="65">
        <v>27</v>
      </c>
      <c r="S10" s="63">
        <f t="shared" ref="S10:S13" si="0">IF(R10="","",RANK(R10,$R$9:$R$13,0))</f>
        <v>4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81</v>
      </c>
      <c r="E11" s="147" t="s">
        <v>167</v>
      </c>
      <c r="F11" s="147"/>
      <c r="G11" s="147"/>
      <c r="H11" s="147"/>
      <c r="I11" s="147"/>
      <c r="J11" s="147"/>
      <c r="K11" s="61"/>
      <c r="L11" s="147"/>
      <c r="M11" s="147"/>
      <c r="N11" s="147"/>
      <c r="O11" s="147"/>
      <c r="P11" s="147"/>
      <c r="Q11" s="148"/>
      <c r="R11" s="65">
        <v>29</v>
      </c>
      <c r="S11" s="63">
        <f t="shared" si="0"/>
        <v>2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74</v>
      </c>
      <c r="E12" s="147" t="s">
        <v>168</v>
      </c>
      <c r="F12" s="147"/>
      <c r="G12" s="147"/>
      <c r="H12" s="147"/>
      <c r="I12" s="147"/>
      <c r="J12" s="147"/>
      <c r="K12" s="61"/>
      <c r="L12" s="147"/>
      <c r="M12" s="147"/>
      <c r="N12" s="147"/>
      <c r="O12" s="147"/>
      <c r="P12" s="147"/>
      <c r="Q12" s="148"/>
      <c r="R12" s="65">
        <v>30</v>
      </c>
      <c r="S12" s="63">
        <f t="shared" si="0"/>
        <v>1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118</v>
      </c>
      <c r="E13" s="150" t="s">
        <v>160</v>
      </c>
      <c r="F13" s="150"/>
      <c r="G13" s="150"/>
      <c r="H13" s="150"/>
      <c r="I13" s="150"/>
      <c r="J13" s="150"/>
      <c r="K13" s="67"/>
      <c r="L13" s="150"/>
      <c r="M13" s="150"/>
      <c r="N13" s="150"/>
      <c r="O13" s="150"/>
      <c r="P13" s="150"/>
      <c r="Q13" s="151"/>
      <c r="R13" s="68">
        <v>26</v>
      </c>
      <c r="S13" s="69">
        <f t="shared" si="0"/>
        <v>5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60"/>
      <c r="C16" s="160"/>
      <c r="D16" s="55"/>
      <c r="E16" s="173"/>
      <c r="F16" s="173"/>
      <c r="G16" s="173"/>
      <c r="H16" s="173"/>
      <c r="I16" s="173"/>
      <c r="J16" s="173"/>
      <c r="K16" s="159" t="s">
        <v>133</v>
      </c>
      <c r="L16" s="159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63"/>
      <c r="C17" s="3"/>
      <c r="D17" s="169">
        <v>2</v>
      </c>
      <c r="E17" s="174" t="str">
        <f>VLOOKUP(D17,$B$9:$J$13,4,FALSE)</f>
        <v>Élyane Ruel</v>
      </c>
      <c r="F17" s="154"/>
      <c r="G17" s="154"/>
      <c r="H17" s="154"/>
      <c r="I17" s="155"/>
      <c r="J17" s="71" t="str">
        <f>IF(OR(K17="",L17=""),"",IF(K17&gt;L17,"V",IF(K17=L17,"","P")))</f>
        <v>P</v>
      </c>
      <c r="K17" s="72">
        <v>5</v>
      </c>
      <c r="L17" s="72">
        <v>21</v>
      </c>
      <c r="M17" s="71" t="str">
        <f>IF(OR(K17="",L17=""),"",IF(L17&gt;K17,"V",IF(K17=L17,"","P")))</f>
        <v>V</v>
      </c>
      <c r="N17" s="165">
        <v>4</v>
      </c>
      <c r="O17" s="174" t="str">
        <f>VLOOKUP(N17,$B$9:$J$13,4,FALSE)</f>
        <v>Sarah-Maude Leroux</v>
      </c>
      <c r="P17" s="154"/>
      <c r="Q17" s="154"/>
      <c r="R17" s="154"/>
      <c r="S17" s="155"/>
      <c r="U17" s="153">
        <f>IF(OR(K17="",L17=""),"",(COUNTIF(J17:J19,"V")*3)+(COUNTIF(J17:J19,"P")*1)+(COUNTIF(J17:J19,"VS")*1))</f>
        <v>2</v>
      </c>
      <c r="V17" s="153">
        <f>IF(OR(K17="",L17=""),"",(COUNTIF(M17:M19,"V")*3)+(COUNTIF(M17:M19,"P")*1)+(COUNTIF(M17:M19,"VS")*1))</f>
        <v>6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63"/>
      <c r="C18" s="3"/>
      <c r="D18" s="170"/>
      <c r="E18" s="174" t="str">
        <f>IF(VLOOKUP(D17,$B$9:$Q$13,11,FALSE)="","",VLOOKUP(D17,$B$9:$Q$13,11,FALSE))</f>
        <v/>
      </c>
      <c r="F18" s="154"/>
      <c r="G18" s="154"/>
      <c r="H18" s="154"/>
      <c r="I18" s="155"/>
      <c r="J18" s="71" t="str">
        <f>IF(OR(K18="",L18=""),"",IF(K18&gt;L18,"V",IF(K18=L18,"","P")))</f>
        <v>P</v>
      </c>
      <c r="K18" s="72">
        <v>5</v>
      </c>
      <c r="L18" s="72">
        <v>21</v>
      </c>
      <c r="M18" s="71" t="str">
        <f>IF(OR(K18="",L18=""),"",IF(L18&gt;K18,"V",IF(K18=L18,"","P")))</f>
        <v>V</v>
      </c>
      <c r="N18" s="166"/>
      <c r="O18" s="174" t="str">
        <f>IF(VLOOKUP(N17,$B$9:$Q$13,11,FALSE)="","",VLOOKUP(N17,$B$9:$Q$13,11,FALSE))</f>
        <v/>
      </c>
      <c r="P18" s="154"/>
      <c r="Q18" s="154"/>
      <c r="R18" s="154"/>
      <c r="S18" s="155"/>
      <c r="U18" s="153"/>
      <c r="V18" s="153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63"/>
      <c r="C19" s="3"/>
      <c r="D19" s="171"/>
      <c r="E19" s="175" t="str">
        <f>IF(VLOOKUP(D17,$B$9:$D$13,3,FALSE)="","",VLOOKUP((VLOOKUP(D17,$B$9:$D$13,3,FALSE)),Lég!$H$3:$J$30,3,FALSE))</f>
        <v>MONTCALM</v>
      </c>
      <c r="F19" s="175"/>
      <c r="G19" s="175"/>
      <c r="H19" s="175"/>
      <c r="I19" s="175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67"/>
      <c r="O19" s="175" t="str">
        <f>IF(VLOOKUP(N17,$B$9:$D$13,3,FALSE)="","",VLOOKUP((VLOOKUP(N17,$B$9:$D$13,3,FALSE)),Lég!$H$3:$J$30,3,FALSE))</f>
        <v>LA MONTÉE</v>
      </c>
      <c r="P19" s="175"/>
      <c r="Q19" s="175"/>
      <c r="R19" s="175"/>
      <c r="S19" s="175"/>
      <c r="U19" s="153"/>
      <c r="V19" s="153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63"/>
      <c r="C21" s="3"/>
      <c r="D21" s="169">
        <v>3</v>
      </c>
      <c r="E21" s="154" t="str">
        <f>VLOOKUP(D21,$B$9:$J$13,4,FALSE)</f>
        <v>Anaïs Legault</v>
      </c>
      <c r="F21" s="154"/>
      <c r="G21" s="154"/>
      <c r="H21" s="154"/>
      <c r="I21" s="155"/>
      <c r="J21" s="71" t="str">
        <f>IF(OR(K21="",L21=""),"",IF(K21&gt;L21,"V",IF(K21=L21,"","P")))</f>
        <v>V</v>
      </c>
      <c r="K21" s="72">
        <v>21</v>
      </c>
      <c r="L21" s="72">
        <v>3</v>
      </c>
      <c r="M21" s="71" t="str">
        <f>IF(OR(K21="",L21=""),"",IF(L21&gt;K21,"V",IF(K21=L21,"","P")))</f>
        <v>P</v>
      </c>
      <c r="N21" s="165">
        <v>5</v>
      </c>
      <c r="O21" s="154" t="str">
        <f>VLOOKUP(N21,$B$9:$J$13,4,FALSE)</f>
        <v>Elia Robert</v>
      </c>
      <c r="P21" s="154"/>
      <c r="Q21" s="154"/>
      <c r="R21" s="154"/>
      <c r="S21" s="155"/>
      <c r="U21" s="153">
        <f>IF(OR(K21="",L21=""),"",(COUNTIF(J21:J23,"V")*3)+(COUNTIF(J21:J23,"P")*1)+(COUNTIF(J21:J23,"VS")*1))</f>
        <v>6</v>
      </c>
      <c r="V21" s="153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63"/>
      <c r="C22" s="3"/>
      <c r="D22" s="170"/>
      <c r="E22" s="154" t="str">
        <f>IF(VLOOKUP(D21,$B$9:$Q$13,11,FALSE)="","",VLOOKUP(D21,$B$9:$Q$13,11,FALSE))</f>
        <v/>
      </c>
      <c r="F22" s="154"/>
      <c r="G22" s="154"/>
      <c r="H22" s="154"/>
      <c r="I22" s="155"/>
      <c r="J22" s="71" t="str">
        <f>IF(OR(K22="",L22=""),"",IF(K22&gt;L22,"V",IF(K22=L22,"","P")))</f>
        <v>V</v>
      </c>
      <c r="K22" s="72">
        <v>21</v>
      </c>
      <c r="L22" s="72">
        <v>2</v>
      </c>
      <c r="M22" s="71" t="str">
        <f>IF(OR(K22="",L22=""),"",IF(L22&gt;K22,"V",IF(K22=L22,"","P")))</f>
        <v>P</v>
      </c>
      <c r="N22" s="166"/>
      <c r="O22" s="154" t="str">
        <f>IF(VLOOKUP(N21,$B$9:$Q$13,11,FALSE)="","",VLOOKUP(N21,$B$9:$Q$13,11,FALSE))</f>
        <v/>
      </c>
      <c r="P22" s="154"/>
      <c r="Q22" s="154"/>
      <c r="R22" s="154"/>
      <c r="S22" s="155"/>
      <c r="U22" s="153"/>
      <c r="V22" s="153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63"/>
      <c r="C23" s="3"/>
      <c r="D23" s="171"/>
      <c r="E23" s="175" t="str">
        <f>IF(VLOOKUP(D21,$B$9:$D$13,3,FALSE)="","",VLOOKUP((VLOOKUP(D21,$B$9:$D$13,3,FALSE)),Lég!$H$3:$J$30,3,FALSE))</f>
        <v>LE SALÉSIEN</v>
      </c>
      <c r="F23" s="175"/>
      <c r="G23" s="175"/>
      <c r="H23" s="175"/>
      <c r="I23" s="175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67"/>
      <c r="O23" s="175" t="str">
        <f>IF(VLOOKUP(N21,$B$9:$D$13,3,FALSE)="","",VLOOKUP((VLOOKUP(N21,$B$9:$D$13,3,FALSE)),Lég!$H$3:$J$30,3,FALSE))</f>
        <v>MONTCALM</v>
      </c>
      <c r="P23" s="175"/>
      <c r="Q23" s="175"/>
      <c r="R23" s="175"/>
      <c r="S23" s="175"/>
      <c r="U23" s="153"/>
      <c r="V23" s="153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63"/>
      <c r="C25" s="3"/>
      <c r="D25" s="169">
        <v>1</v>
      </c>
      <c r="E25" s="154" t="str">
        <f>VLOOKUP(D25,$B$9:$J$13,4,FALSE)</f>
        <v>Marianne Beauregard</v>
      </c>
      <c r="F25" s="154"/>
      <c r="G25" s="154"/>
      <c r="H25" s="154"/>
      <c r="I25" s="155"/>
      <c r="J25" s="71" t="str">
        <f>IF(OR(K25="",L25=""),"",IF(K25&gt;L25,"V",IF(K25=L25,"","P")))</f>
        <v>P</v>
      </c>
      <c r="K25" s="72">
        <v>13</v>
      </c>
      <c r="L25" s="72">
        <v>21</v>
      </c>
      <c r="M25" s="71" t="str">
        <f>IF(OR(K25="",L25=""),"",IF(L25&gt;K25,"V",IF(K25=L25,"","P")))</f>
        <v>V</v>
      </c>
      <c r="N25" s="165">
        <v>4</v>
      </c>
      <c r="O25" s="154" t="str">
        <f>VLOOKUP(N25,$B$9:$J$13,4,FALSE)</f>
        <v>Sarah-Maude Leroux</v>
      </c>
      <c r="P25" s="154"/>
      <c r="Q25" s="154"/>
      <c r="R25" s="154"/>
      <c r="S25" s="155"/>
      <c r="U25" s="153">
        <f>IF(OR(K25="",L25=""),"",(COUNTIF(J25:J27,"V")*3)+(COUNTIF(J25:J27,"P")*1)+(COUNTIF(J25:J27,"VS")*1))</f>
        <v>2</v>
      </c>
      <c r="V25" s="153">
        <f>IF(OR(K25="",L25=""),"",(COUNTIF(M25:M27,"V")*3)+(COUNTIF(M25:M27,"P")*1)+(COUNTIF(M25:M27,"VS")*1))</f>
        <v>6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63"/>
      <c r="C26" s="3"/>
      <c r="D26" s="170"/>
      <c r="E26" s="154" t="str">
        <f>IF(VLOOKUP(D25,$B$9:$Q$13,11,FALSE)="","",VLOOKUP(D25,$B$9:$Q$13,11,FALSE))</f>
        <v/>
      </c>
      <c r="F26" s="154"/>
      <c r="G26" s="154"/>
      <c r="H26" s="154"/>
      <c r="I26" s="155"/>
      <c r="J26" s="71" t="str">
        <f>IF(OR(K26="",L26=""),"",IF(K26&gt;L26,"V",IF(K26=L26,"","P")))</f>
        <v>P</v>
      </c>
      <c r="K26" s="72">
        <v>5</v>
      </c>
      <c r="L26" s="72">
        <v>21</v>
      </c>
      <c r="M26" s="71" t="str">
        <f>IF(OR(K26="",L26=""),"",IF(L26&gt;K26,"V",IF(K26=L26,"","P")))</f>
        <v>V</v>
      </c>
      <c r="N26" s="166"/>
      <c r="O26" s="154" t="str">
        <f>IF(VLOOKUP(N25,$B$9:$Q$13,11,FALSE)="","",VLOOKUP(N25,$B$9:$Q$13,11,FALSE))</f>
        <v/>
      </c>
      <c r="P26" s="154"/>
      <c r="Q26" s="154"/>
      <c r="R26" s="154"/>
      <c r="S26" s="155"/>
      <c r="U26" s="153"/>
      <c r="V26" s="153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63"/>
      <c r="C27" s="3"/>
      <c r="D27" s="171"/>
      <c r="E27" s="175" t="str">
        <f>IF(VLOOKUP(D25,$B$9:$D$13,3,FALSE)="","",VLOOKUP((VLOOKUP(D25,$B$9:$D$13,3,FALSE)),Lég!$H$3:$J$30,3,FALSE))</f>
        <v>MT NOTRE-DAME</v>
      </c>
      <c r="F27" s="175"/>
      <c r="G27" s="175"/>
      <c r="H27" s="175"/>
      <c r="I27" s="175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67"/>
      <c r="O27" s="175" t="str">
        <f>IF(VLOOKUP(N25,$B$9:$D$13,3,FALSE)="","",VLOOKUP((VLOOKUP(N25,$B$9:$D$13,3,FALSE)),Lég!$H$3:$J$30,3,FALSE))</f>
        <v>LA MONTÉE</v>
      </c>
      <c r="P27" s="175"/>
      <c r="Q27" s="175"/>
      <c r="R27" s="175"/>
      <c r="S27" s="175"/>
      <c r="U27" s="153"/>
      <c r="V27" s="153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63"/>
      <c r="C29" s="3"/>
      <c r="D29" s="169">
        <v>2</v>
      </c>
      <c r="E29" s="154" t="str">
        <f>VLOOKUP(D29,$B$9:$J$13,4,FALSE)</f>
        <v>Élyane Ruel</v>
      </c>
      <c r="F29" s="154"/>
      <c r="G29" s="154"/>
      <c r="H29" s="154"/>
      <c r="I29" s="155"/>
      <c r="J29" s="71" t="str">
        <f>IF(OR(K29="",L29=""),"",IF(K29&gt;L29,"V",IF(K29=L29,"","P")))</f>
        <v>V</v>
      </c>
      <c r="K29" s="72">
        <v>21</v>
      </c>
      <c r="L29" s="72">
        <v>16</v>
      </c>
      <c r="M29" s="71" t="str">
        <f>IF(OR(K29="",L29=""),"",IF(L29&gt;K29,"V",IF(K29=L29,"","P")))</f>
        <v>P</v>
      </c>
      <c r="N29" s="165">
        <v>5</v>
      </c>
      <c r="O29" s="154" t="str">
        <f>VLOOKUP(N29,$B$9:$J$13,4,FALSE)</f>
        <v>Elia Robert</v>
      </c>
      <c r="P29" s="154"/>
      <c r="Q29" s="154"/>
      <c r="R29" s="154"/>
      <c r="S29" s="155"/>
      <c r="U29" s="153">
        <f>IF(OR(K29="",L29=""),"",(COUNTIF(J29:J31,"V")*3)+(COUNTIF(J29:J31,"P")*1)+(COUNTIF(J29:J31,"VS")*1))</f>
        <v>6</v>
      </c>
      <c r="V29" s="153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63"/>
      <c r="C30" s="3"/>
      <c r="D30" s="170"/>
      <c r="E30" s="154" t="str">
        <f>IF(VLOOKUP(D29,$B$9:$Q$13,11,FALSE)="","",VLOOKUP(D29,$B$9:$Q$13,11,FALSE))</f>
        <v/>
      </c>
      <c r="F30" s="154"/>
      <c r="G30" s="154"/>
      <c r="H30" s="154"/>
      <c r="I30" s="155"/>
      <c r="J30" s="71" t="str">
        <f>IF(OR(K30="",L30=""),"",IF(K30&gt;L30,"V",IF(K30=L30,"","P")))</f>
        <v>V</v>
      </c>
      <c r="K30" s="72">
        <v>21</v>
      </c>
      <c r="L30" s="72">
        <v>8</v>
      </c>
      <c r="M30" s="71" t="str">
        <f>IF(OR(K30="",L30=""),"",IF(L30&gt;K30,"V",IF(K30=L30,"","P")))</f>
        <v>P</v>
      </c>
      <c r="N30" s="166"/>
      <c r="O30" s="154" t="str">
        <f>IF(VLOOKUP(N29,$B$9:$Q$13,11,FALSE)="","",VLOOKUP(N29,$B$9:$Q$13,11,FALSE))</f>
        <v/>
      </c>
      <c r="P30" s="154"/>
      <c r="Q30" s="154"/>
      <c r="R30" s="154"/>
      <c r="S30" s="155"/>
      <c r="U30" s="153"/>
      <c r="V30" s="153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63"/>
      <c r="C31" s="3"/>
      <c r="D31" s="171"/>
      <c r="E31" s="175" t="str">
        <f>IF(VLOOKUP(D29,$B$9:$D$13,3,FALSE)="","",VLOOKUP((VLOOKUP(D29,$B$9:$D$13,3,FALSE)),Lég!$H$3:$J$30,3,FALSE))</f>
        <v>MONTCALM</v>
      </c>
      <c r="F31" s="175"/>
      <c r="G31" s="175"/>
      <c r="H31" s="175"/>
      <c r="I31" s="175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67"/>
      <c r="O31" s="175" t="str">
        <f>IF(VLOOKUP(N29,$B$9:$D$13,3,FALSE)="","",VLOOKUP((VLOOKUP(N29,$B$9:$D$13,3,FALSE)),Lég!$H$3:$J$30,3,FALSE))</f>
        <v>MONTCALM</v>
      </c>
      <c r="P31" s="175"/>
      <c r="Q31" s="175"/>
      <c r="R31" s="175"/>
      <c r="S31" s="175"/>
      <c r="U31" s="153"/>
      <c r="V31" s="153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63"/>
      <c r="C33" s="3"/>
      <c r="D33" s="169">
        <v>1</v>
      </c>
      <c r="E33" s="154" t="str">
        <f>VLOOKUP(D33,$B$9:$J$13,4,FALSE)</f>
        <v>Marianne Beauregard</v>
      </c>
      <c r="F33" s="154"/>
      <c r="G33" s="154"/>
      <c r="H33" s="154"/>
      <c r="I33" s="155"/>
      <c r="J33" s="71" t="str">
        <f>IF(OR(K33="",L33=""),"",IF(K33&gt;L33,"V",IF(K33=L33,"","P")))</f>
        <v>P</v>
      </c>
      <c r="K33" s="72">
        <v>11</v>
      </c>
      <c r="L33" s="72">
        <v>18</v>
      </c>
      <c r="M33" s="71" t="str">
        <f>IF(OR(K33="",L33=""),"",IF(L33&gt;K33,"V",IF(K33=L33,"","P")))</f>
        <v>V</v>
      </c>
      <c r="N33" s="165">
        <v>3</v>
      </c>
      <c r="O33" s="154" t="str">
        <f>VLOOKUP(N33,$B$9:$J$13,4,FALSE)</f>
        <v>Anaïs Legault</v>
      </c>
      <c r="P33" s="154"/>
      <c r="Q33" s="154"/>
      <c r="R33" s="154"/>
      <c r="S33" s="155"/>
      <c r="U33" s="153">
        <f>IF(OR(K33="",L33=""),"",(COUNTIF(J33:J35,"V")*3)+(COUNTIF(J33:J35,"P")*1)+(COUNTIF(J33:J35,"VS")*1))</f>
        <v>2</v>
      </c>
      <c r="V33" s="153">
        <f>IF(OR(K33="",L33=""),"",(COUNTIF(M33:M35,"V")*3)+(COUNTIF(M33:M35,"P")*1)+(COUNTIF(M33:M35,"VS")*1))</f>
        <v>7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63"/>
      <c r="C34" s="3"/>
      <c r="D34" s="170"/>
      <c r="E34" s="154" t="str">
        <f>IF(VLOOKUP(D33,$B$9:$Q$13,11,FALSE)="","",VLOOKUP(D33,$B$9:$Q$13,11,FALSE))</f>
        <v/>
      </c>
      <c r="F34" s="154"/>
      <c r="G34" s="154"/>
      <c r="H34" s="154"/>
      <c r="I34" s="155"/>
      <c r="J34" s="71" t="str">
        <f>IF(OR(K34="",L34=""),"",IF(K34&gt;L34,"V",IF(K34=L34,"","P")))</f>
        <v>P</v>
      </c>
      <c r="K34" s="72">
        <v>14</v>
      </c>
      <c r="L34" s="72">
        <v>21</v>
      </c>
      <c r="M34" s="71" t="str">
        <f>IF(OR(K34="",L34=""),"",IF(L34&gt;K34,"V",IF(K34=L34,"","P")))</f>
        <v>V</v>
      </c>
      <c r="N34" s="166"/>
      <c r="O34" s="154" t="str">
        <f>IF(VLOOKUP(N33,$B$9:$Q$13,11,FALSE)="","",VLOOKUP(N33,$B$9:$Q$13,11,FALSE))</f>
        <v/>
      </c>
      <c r="P34" s="154"/>
      <c r="Q34" s="154"/>
      <c r="R34" s="154"/>
      <c r="S34" s="155"/>
      <c r="U34" s="153"/>
      <c r="V34" s="153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63"/>
      <c r="C35" s="3"/>
      <c r="D35" s="171"/>
      <c r="E35" s="175" t="str">
        <f>IF(VLOOKUP(D33,$B$9:$D$13,3,FALSE)="","",VLOOKUP((VLOOKUP(D33,$B$9:$D$13,3,FALSE)),Lég!$H$3:$J$30,3,FALSE))</f>
        <v>MT NOTRE-DAME</v>
      </c>
      <c r="F35" s="175"/>
      <c r="G35" s="175"/>
      <c r="H35" s="175"/>
      <c r="I35" s="175"/>
      <c r="J35" s="71" t="str">
        <f>IF(OR(K35="",L35=""),"",IF(K35&gt;L35,"VS","PS"))</f>
        <v>PS</v>
      </c>
      <c r="K35" s="72">
        <v>5</v>
      </c>
      <c r="L35" s="72">
        <v>11</v>
      </c>
      <c r="M35" s="71" t="str">
        <f>IF(OR(K35="",L35=""),"",IF(L35&gt;K35,"VS","PS"))</f>
        <v>VS</v>
      </c>
      <c r="N35" s="167"/>
      <c r="O35" s="175" t="str">
        <f>IF(VLOOKUP(N33,$B$9:$D$13,3,FALSE)="","",VLOOKUP((VLOOKUP(N33,$B$9:$D$13,3,FALSE)),Lég!$H$3:$J$30,3,FALSE))</f>
        <v>LE SALÉSIEN</v>
      </c>
      <c r="P35" s="175"/>
      <c r="Q35" s="175"/>
      <c r="R35" s="175"/>
      <c r="S35" s="175"/>
      <c r="U35" s="153"/>
      <c r="V35" s="153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63"/>
      <c r="C37" s="3"/>
      <c r="D37" s="169">
        <v>4</v>
      </c>
      <c r="E37" s="154" t="str">
        <f>VLOOKUP(D37,$B$9:$J$13,4,FALSE)</f>
        <v>Sarah-Maude Leroux</v>
      </c>
      <c r="F37" s="154"/>
      <c r="G37" s="154"/>
      <c r="H37" s="154"/>
      <c r="I37" s="155"/>
      <c r="J37" s="71" t="str">
        <f>IF(OR(K37="",L37=""),"",IF(K37&gt;L37,"V",IF(K37=L37,"","P")))</f>
        <v>V</v>
      </c>
      <c r="K37" s="72">
        <v>21</v>
      </c>
      <c r="L37" s="72">
        <v>3</v>
      </c>
      <c r="M37" s="71" t="str">
        <f>IF(OR(K37="",L37=""),"",IF(L37&gt;K37,"V",IF(K37=L37,"","P")))</f>
        <v>P</v>
      </c>
      <c r="N37" s="165">
        <v>5</v>
      </c>
      <c r="O37" s="154" t="str">
        <f>VLOOKUP(N37,$B$9:$J$13,4,FALSE)</f>
        <v>Elia Robert</v>
      </c>
      <c r="P37" s="154"/>
      <c r="Q37" s="154"/>
      <c r="R37" s="154"/>
      <c r="S37" s="155"/>
      <c r="U37" s="153">
        <f>IF(OR(K37="",L37=""),"",(COUNTIF(J37:J39,"V")*3)+(COUNTIF(J37:J39,"P")*1)+(COUNTIF(J37:J39,"VS")*1))</f>
        <v>6</v>
      </c>
      <c r="V37" s="153">
        <f>IF(OR(K37="",L37=""),"",(COUNTIF(M37:M39,"V")*3)+(COUNTIF(M37:M39,"P")*1)+(COUNTIF(M37:M39,"VS")*1))</f>
        <v>2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63"/>
      <c r="C38" s="3"/>
      <c r="D38" s="170"/>
      <c r="E38" s="154" t="str">
        <f>IF(VLOOKUP(D37,$B$9:$Q$13,11,FALSE)="","",VLOOKUP(D37,$B$9:$Q$13,11,FALSE))</f>
        <v/>
      </c>
      <c r="F38" s="154"/>
      <c r="G38" s="154"/>
      <c r="H38" s="154"/>
      <c r="I38" s="155"/>
      <c r="J38" s="71" t="str">
        <f>IF(OR(K38="",L38=""),"",IF(K38&gt;L38,"V",IF(K38=L38,"","P")))</f>
        <v>V</v>
      </c>
      <c r="K38" s="72">
        <v>21</v>
      </c>
      <c r="L38" s="72">
        <v>5</v>
      </c>
      <c r="M38" s="71" t="str">
        <f>IF(OR(K38="",L38=""),"",IF(L38&gt;K38,"V",IF(K38=L38,"","P")))</f>
        <v>P</v>
      </c>
      <c r="N38" s="166"/>
      <c r="O38" s="154" t="str">
        <f>IF(VLOOKUP(N37,$B$9:$Q$13,11,FALSE)="","",VLOOKUP(N37,$B$9:$Q$13,11,FALSE))</f>
        <v/>
      </c>
      <c r="P38" s="154"/>
      <c r="Q38" s="154"/>
      <c r="R38" s="154"/>
      <c r="S38" s="155"/>
      <c r="U38" s="153"/>
      <c r="V38" s="153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63"/>
      <c r="C39" s="3"/>
      <c r="D39" s="171"/>
      <c r="E39" s="175" t="str">
        <f>IF(VLOOKUP(D37,$B$9:$D$13,3,FALSE)="","",VLOOKUP((VLOOKUP(D37,$B$9:$D$13,3,FALSE)),Lég!$H$3:$J$30,3,FALSE))</f>
        <v>LA MONTÉE</v>
      </c>
      <c r="F39" s="175"/>
      <c r="G39" s="175"/>
      <c r="H39" s="175"/>
      <c r="I39" s="175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67"/>
      <c r="O39" s="175" t="str">
        <f>IF(VLOOKUP(N37,$B$9:$D$13,3,FALSE)="","",VLOOKUP((VLOOKUP(N37,$B$9:$D$13,3,FALSE)),Lég!$H$3:$J$30,3,FALSE))</f>
        <v>MONTCALM</v>
      </c>
      <c r="P39" s="175"/>
      <c r="Q39" s="175"/>
      <c r="R39" s="175"/>
      <c r="S39" s="175"/>
      <c r="U39" s="153"/>
      <c r="V39" s="153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63"/>
      <c r="C41" s="3"/>
      <c r="D41" s="169">
        <v>2</v>
      </c>
      <c r="E41" s="154" t="str">
        <f>VLOOKUP(D41,$B$9:$J$13,4,FALSE)</f>
        <v>Élyane Ruel</v>
      </c>
      <c r="F41" s="154"/>
      <c r="G41" s="154"/>
      <c r="H41" s="154"/>
      <c r="I41" s="155"/>
      <c r="J41" s="71" t="str">
        <f>IF(OR(K41="",L41=""),"",IF(K41&gt;L41,"V",IF(K41=L41,"","P")))</f>
        <v>P</v>
      </c>
      <c r="K41" s="72">
        <v>3</v>
      </c>
      <c r="L41" s="72">
        <v>21</v>
      </c>
      <c r="M41" s="71" t="str">
        <f>IF(OR(K41="",L41=""),"",IF(L41&gt;K41,"V",IF(K41=L41,"","P")))</f>
        <v>V</v>
      </c>
      <c r="N41" s="165">
        <v>3</v>
      </c>
      <c r="O41" s="154" t="str">
        <f>VLOOKUP(N41,$B$9:$J$13,4,FALSE)</f>
        <v>Anaïs Legault</v>
      </c>
      <c r="P41" s="154"/>
      <c r="Q41" s="154"/>
      <c r="R41" s="154"/>
      <c r="S41" s="155"/>
      <c r="U41" s="153">
        <f>IF(OR(K41="",L41=""),"",(COUNTIF(J41:J43,"V")*3)+(COUNTIF(J41:J43,"P")*1)+(COUNTIF(J41:J43,"VS")*1))</f>
        <v>2</v>
      </c>
      <c r="V41" s="153">
        <f>IF(OR(K41="",L41=""),"",(COUNTIF(M41:M43,"V")*3)+(COUNTIF(M41:M43,"P")*1)+(COUNTIF(M41:M43,"VS")*1))</f>
        <v>6</v>
      </c>
      <c r="AG41" s="81"/>
    </row>
    <row r="42" spans="1:33" s="82" customFormat="1" ht="15.75" x14ac:dyDescent="0.2">
      <c r="A42" s="81"/>
      <c r="B42" s="163"/>
      <c r="C42" s="3"/>
      <c r="D42" s="170"/>
      <c r="E42" s="154" t="str">
        <f>IF(VLOOKUP(D41,$B$9:$Q$13,11,FALSE)="","",VLOOKUP(D41,$B$9:$Q$13,11,FALSE))</f>
        <v/>
      </c>
      <c r="F42" s="154"/>
      <c r="G42" s="154"/>
      <c r="H42" s="154"/>
      <c r="I42" s="155"/>
      <c r="J42" s="71" t="str">
        <f>IF(OR(K42="",L42=""),"",IF(K42&gt;L42,"V",IF(K42=L42,"","P")))</f>
        <v>P</v>
      </c>
      <c r="K42" s="72">
        <v>3</v>
      </c>
      <c r="L42" s="72">
        <v>21</v>
      </c>
      <c r="M42" s="71" t="str">
        <f>IF(OR(K42="",L42=""),"",IF(L42&gt;K42,"V",IF(K42=L42,"","P")))</f>
        <v>V</v>
      </c>
      <c r="N42" s="166"/>
      <c r="O42" s="154" t="str">
        <f>IF(VLOOKUP(N41,$B$9:$Q$13,11,FALSE)="","",VLOOKUP(N41,$B$9:$Q$13,11,FALSE))</f>
        <v/>
      </c>
      <c r="P42" s="154"/>
      <c r="Q42" s="154"/>
      <c r="R42" s="154"/>
      <c r="S42" s="155"/>
      <c r="U42" s="153"/>
      <c r="V42" s="153"/>
      <c r="AG42" s="81"/>
    </row>
    <row r="43" spans="1:33" s="82" customFormat="1" ht="15.75" x14ac:dyDescent="0.2">
      <c r="A43" s="81"/>
      <c r="B43" s="163"/>
      <c r="C43" s="3"/>
      <c r="D43" s="171"/>
      <c r="E43" s="175" t="str">
        <f>IF(VLOOKUP(D41,$B$9:$D$13,3,FALSE)="","",VLOOKUP((VLOOKUP(D41,$B$9:$D$13,3,FALSE)),Lég!$H$3:$J$30,3,FALSE))</f>
        <v>MONTCALM</v>
      </c>
      <c r="F43" s="175"/>
      <c r="G43" s="175"/>
      <c r="H43" s="175"/>
      <c r="I43" s="175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67"/>
      <c r="O43" s="175" t="str">
        <f>IF(VLOOKUP(N41,$B$9:$D$13,3,FALSE)="","",VLOOKUP((VLOOKUP(N41,$B$9:$D$13,3,FALSE)),Lég!$H$3:$J$30,3,FALSE))</f>
        <v>LE SALÉSIEN</v>
      </c>
      <c r="P43" s="175"/>
      <c r="Q43" s="175"/>
      <c r="R43" s="175"/>
      <c r="S43" s="175"/>
      <c r="U43" s="153"/>
      <c r="V43" s="153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63"/>
      <c r="C45" s="3"/>
      <c r="D45" s="169">
        <v>1</v>
      </c>
      <c r="E45" s="154" t="str">
        <f>VLOOKUP(D45,$B$9:$J$13,4,FALSE)</f>
        <v>Marianne Beauregard</v>
      </c>
      <c r="F45" s="154"/>
      <c r="G45" s="154"/>
      <c r="H45" s="154"/>
      <c r="I45" s="155"/>
      <c r="J45" s="71" t="str">
        <f>IF(OR(K45="",L45=""),"",IF(K45&gt;L45,"V",IF(K45=L45,"","P")))</f>
        <v>V</v>
      </c>
      <c r="K45" s="72">
        <v>21</v>
      </c>
      <c r="L45" s="72">
        <v>5</v>
      </c>
      <c r="M45" s="71" t="str">
        <f>IF(OR(K45="",L45=""),"",IF(L45&gt;K45,"V",IF(K45=L45,"","P")))</f>
        <v>P</v>
      </c>
      <c r="N45" s="165">
        <v>5</v>
      </c>
      <c r="O45" s="154" t="str">
        <f>VLOOKUP(N45,$B$9:$J$13,4,FALSE)</f>
        <v>Elia Robert</v>
      </c>
      <c r="P45" s="154"/>
      <c r="Q45" s="154"/>
      <c r="R45" s="154"/>
      <c r="S45" s="155"/>
      <c r="U45" s="153">
        <f>IF(OR(K45="",L45=""),"",(COUNTIF(J45:J47,"V")*3)+(COUNTIF(J45:J47,"P")*1)+(COUNTIF(J45:J47,"VS")*1))</f>
        <v>6</v>
      </c>
      <c r="V45" s="153">
        <f>IF(OR(K45="",L45=""),"",(COUNTIF(M45:M47,"V")*3)+(COUNTIF(M45:M47,"P")*1)+(COUNTIF(M45:M47,"VS")*1))</f>
        <v>2</v>
      </c>
      <c r="AG45" s="81"/>
    </row>
    <row r="46" spans="1:33" s="82" customFormat="1" ht="15.75" x14ac:dyDescent="0.2">
      <c r="A46" s="81"/>
      <c r="B46" s="163"/>
      <c r="C46" s="3"/>
      <c r="D46" s="170"/>
      <c r="E46" s="154" t="str">
        <f>IF(VLOOKUP(D45,$B$9:$Q$13,11,FALSE)="","",VLOOKUP(D45,$B$9:$Q$13,11,FALSE))</f>
        <v/>
      </c>
      <c r="F46" s="154"/>
      <c r="G46" s="154"/>
      <c r="H46" s="154"/>
      <c r="I46" s="155"/>
      <c r="J46" s="71" t="str">
        <f>IF(OR(K46="",L46=""),"",IF(K46&gt;L46,"V",IF(K46=L46,"","P")))</f>
        <v>V</v>
      </c>
      <c r="K46" s="72">
        <v>21</v>
      </c>
      <c r="L46" s="72">
        <v>5</v>
      </c>
      <c r="M46" s="71" t="str">
        <f>IF(OR(K46="",L46=""),"",IF(L46&gt;K46,"V",IF(K46=L46,"","P")))</f>
        <v>P</v>
      </c>
      <c r="N46" s="166"/>
      <c r="O46" s="154" t="str">
        <f>IF(VLOOKUP(N45,$B$9:$Q$13,11,FALSE)="","",VLOOKUP(N45,$B$9:$Q$13,11,FALSE))</f>
        <v/>
      </c>
      <c r="P46" s="154"/>
      <c r="Q46" s="154"/>
      <c r="R46" s="154"/>
      <c r="S46" s="155"/>
      <c r="U46" s="153"/>
      <c r="V46" s="153"/>
      <c r="AG46" s="81"/>
    </row>
    <row r="47" spans="1:33" s="82" customFormat="1" ht="15.75" x14ac:dyDescent="0.2">
      <c r="A47" s="81"/>
      <c r="B47" s="163"/>
      <c r="C47" s="3"/>
      <c r="D47" s="171"/>
      <c r="E47" s="175" t="str">
        <f>IF(VLOOKUP(D45,$B$9:$D$13,3,FALSE)="","",VLOOKUP((VLOOKUP(D45,$B$9:$D$13,3,FALSE)),Lég!$H$3:$J$30,3,FALSE))</f>
        <v>MT NOTRE-DAME</v>
      </c>
      <c r="F47" s="175"/>
      <c r="G47" s="175"/>
      <c r="H47" s="175"/>
      <c r="I47" s="175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67"/>
      <c r="O47" s="175" t="str">
        <f>IF(VLOOKUP(N45,$B$9:$D$13,3,FALSE)="","",VLOOKUP((VLOOKUP(N45,$B$9:$D$13,3,FALSE)),Lég!$H$3:$J$30,3,FALSE))</f>
        <v>MONTCALM</v>
      </c>
      <c r="P47" s="175"/>
      <c r="Q47" s="175"/>
      <c r="R47" s="175"/>
      <c r="S47" s="175"/>
      <c r="U47" s="153"/>
      <c r="V47" s="153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63"/>
      <c r="C49" s="3"/>
      <c r="D49" s="169">
        <v>3</v>
      </c>
      <c r="E49" s="154" t="str">
        <f>VLOOKUP(D49,$B$9:$J$13,4,FALSE)</f>
        <v>Anaïs Legault</v>
      </c>
      <c r="F49" s="154"/>
      <c r="G49" s="154"/>
      <c r="H49" s="154"/>
      <c r="I49" s="155"/>
      <c r="J49" s="71" t="str">
        <f>IF(OR(K49="",L49=""),"",IF(K49&gt;L49,"V",IF(K49=L49,"","P")))</f>
        <v>P</v>
      </c>
      <c r="K49" s="72">
        <v>7</v>
      </c>
      <c r="L49" s="72">
        <v>21</v>
      </c>
      <c r="M49" s="71" t="str">
        <f>IF(OR(K49="",L49=""),"",IF(L49&gt;K49,"V",IF(K49=L49,"","P")))</f>
        <v>V</v>
      </c>
      <c r="N49" s="165">
        <v>4</v>
      </c>
      <c r="O49" s="154" t="str">
        <f>VLOOKUP(N49,$B$9:$J$13,4,FALSE)</f>
        <v>Sarah-Maude Leroux</v>
      </c>
      <c r="P49" s="154"/>
      <c r="Q49" s="154"/>
      <c r="R49" s="154"/>
      <c r="S49" s="155"/>
      <c r="U49" s="153">
        <f>IF(OR(K49="",L49=""),"",(COUNTIF(J49:J51,"V")*3)+(COUNTIF(J49:J51,"P")*1)+(COUNTIF(J49:J51,"VS")*1))</f>
        <v>2</v>
      </c>
      <c r="V49" s="153">
        <f>IF(OR(K49="",L49=""),"",(COUNTIF(M49:M51,"V")*3)+(COUNTIF(M49:M51,"P")*1)+(COUNTIF(M49:M51,"VS")*1))</f>
        <v>6</v>
      </c>
      <c r="AG49" s="81"/>
    </row>
    <row r="50" spans="1:33" s="82" customFormat="1" ht="15.75" x14ac:dyDescent="0.2">
      <c r="A50" s="81"/>
      <c r="B50" s="163"/>
      <c r="C50" s="3"/>
      <c r="D50" s="170"/>
      <c r="E50" s="154" t="str">
        <f>IF(VLOOKUP(D49,$B$9:$Q$13,11,FALSE)="","",VLOOKUP(D49,$B$9:$Q$13,11,FALSE))</f>
        <v/>
      </c>
      <c r="F50" s="154"/>
      <c r="G50" s="154"/>
      <c r="H50" s="154"/>
      <c r="I50" s="155"/>
      <c r="J50" s="71" t="str">
        <f>IF(OR(K50="",L50=""),"",IF(K50&gt;L50,"V",IF(K50=L50,"","P")))</f>
        <v>P</v>
      </c>
      <c r="K50" s="72">
        <v>6</v>
      </c>
      <c r="L50" s="72">
        <v>21</v>
      </c>
      <c r="M50" s="71" t="str">
        <f>IF(OR(K50="",L50=""),"",IF(L50&gt;K50,"V",IF(K50=L50,"","P")))</f>
        <v>V</v>
      </c>
      <c r="N50" s="166"/>
      <c r="O50" s="154" t="str">
        <f>IF(VLOOKUP(N49,$B$9:$Q$13,11,FALSE)="","",VLOOKUP(N49,$B$9:$Q$13,11,FALSE))</f>
        <v/>
      </c>
      <c r="P50" s="154"/>
      <c r="Q50" s="154"/>
      <c r="R50" s="154"/>
      <c r="S50" s="155"/>
      <c r="U50" s="153"/>
      <c r="V50" s="153"/>
      <c r="AG50" s="81"/>
    </row>
    <row r="51" spans="1:33" s="82" customFormat="1" ht="15.75" x14ac:dyDescent="0.2">
      <c r="A51" s="81"/>
      <c r="B51" s="163"/>
      <c r="C51" s="3"/>
      <c r="D51" s="171"/>
      <c r="E51" s="175" t="str">
        <f>IF(VLOOKUP(D49,$B$9:$D$13,3,FALSE)="","",VLOOKUP((VLOOKUP(D49,$B$9:$D$13,3,FALSE)),Lég!$H$3:$J$30,3,FALSE))</f>
        <v>LE SALÉSIEN</v>
      </c>
      <c r="F51" s="175"/>
      <c r="G51" s="175"/>
      <c r="H51" s="175"/>
      <c r="I51" s="175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67"/>
      <c r="O51" s="175" t="str">
        <f>IF(VLOOKUP(N49,$B$9:$D$13,3,FALSE)="","",VLOOKUP((VLOOKUP(N49,$B$9:$D$13,3,FALSE)),Lég!$H$3:$J$30,3,FALSE))</f>
        <v>LA MONTÉE</v>
      </c>
      <c r="P51" s="175"/>
      <c r="Q51" s="175"/>
      <c r="R51" s="175"/>
      <c r="S51" s="175"/>
      <c r="U51" s="153"/>
      <c r="V51" s="153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63"/>
      <c r="C53" s="3"/>
      <c r="D53" s="169">
        <v>1</v>
      </c>
      <c r="E53" s="154" t="str">
        <f>VLOOKUP(D53,$B$9:$J$13,4,FALSE)</f>
        <v>Marianne Beauregard</v>
      </c>
      <c r="F53" s="154"/>
      <c r="G53" s="154"/>
      <c r="H53" s="154"/>
      <c r="I53" s="155"/>
      <c r="J53" s="71" t="str">
        <f>IF(OR(K53="",L53=""),"",IF(K53&gt;L53,"V",IF(K53=L53,"","P")))</f>
        <v>V</v>
      </c>
      <c r="K53" s="72">
        <v>21</v>
      </c>
      <c r="L53" s="72">
        <v>13</v>
      </c>
      <c r="M53" s="71" t="str">
        <f>IF(OR(K53="",L53=""),"",IF(L53&gt;K53,"V",IF(K53=L53,"","P")))</f>
        <v>P</v>
      </c>
      <c r="N53" s="165">
        <v>2</v>
      </c>
      <c r="O53" s="154" t="str">
        <f>VLOOKUP(N53,$B$9:$J$13,4,FALSE)</f>
        <v>Élyane Ruel</v>
      </c>
      <c r="P53" s="154"/>
      <c r="Q53" s="154"/>
      <c r="R53" s="154"/>
      <c r="S53" s="155"/>
      <c r="U53" s="153">
        <f>IF(OR(K53="",L53=""),"",(COUNTIF(J53:J55,"V")*3)+(COUNTIF(J53:J55,"P")*1)+(COUNTIF(J53:J55,"VS")*1))</f>
        <v>6</v>
      </c>
      <c r="V53" s="153">
        <f>IF(OR(K53="",L53=""),"",(COUNTIF(M53:M55,"V")*3)+(COUNTIF(M53:M55,"P")*1)+(COUNTIF(M53:M55,"VS")*1))</f>
        <v>2</v>
      </c>
      <c r="AG53" s="81"/>
    </row>
    <row r="54" spans="1:33" s="82" customFormat="1" ht="15.75" x14ac:dyDescent="0.2">
      <c r="A54" s="81"/>
      <c r="B54" s="163"/>
      <c r="C54" s="3"/>
      <c r="D54" s="170"/>
      <c r="E54" s="154" t="str">
        <f>IF(VLOOKUP(D53,$B$9:$Q$13,11,FALSE)="","",VLOOKUP(D53,$B$9:$Q$13,11,FALSE))</f>
        <v/>
      </c>
      <c r="F54" s="154"/>
      <c r="G54" s="154"/>
      <c r="H54" s="154"/>
      <c r="I54" s="155"/>
      <c r="J54" s="71" t="str">
        <f>IF(OR(K54="",L54=""),"",IF(K54&gt;L54,"V",IF(K54=L54,"","P")))</f>
        <v>V</v>
      </c>
      <c r="K54" s="72">
        <v>21</v>
      </c>
      <c r="L54" s="72">
        <v>11</v>
      </c>
      <c r="M54" s="71" t="str">
        <f>IF(OR(K54="",L54=""),"",IF(L54&gt;K54,"V",IF(K54=L54,"","P")))</f>
        <v>P</v>
      </c>
      <c r="N54" s="166"/>
      <c r="O54" s="154" t="str">
        <f>IF(VLOOKUP(N53,$B$9:$Q$13,11,FALSE)="","",VLOOKUP(N53,$B$9:$Q$13,11,FALSE))</f>
        <v/>
      </c>
      <c r="P54" s="154"/>
      <c r="Q54" s="154"/>
      <c r="R54" s="154"/>
      <c r="S54" s="155"/>
      <c r="U54" s="153"/>
      <c r="V54" s="153"/>
      <c r="AG54" s="81"/>
    </row>
    <row r="55" spans="1:33" s="82" customFormat="1" ht="15.75" x14ac:dyDescent="0.2">
      <c r="A55" s="81"/>
      <c r="B55" s="163"/>
      <c r="C55" s="3"/>
      <c r="D55" s="171"/>
      <c r="E55" s="175" t="str">
        <f>IF(VLOOKUP(D53,$B$9:$D$13,3,FALSE)="","",VLOOKUP((VLOOKUP(D53,$B$9:$D$13,3,FALSE)),Lég!$H$3:$J$30,3,FALSE))</f>
        <v>MT NOTRE-DAME</v>
      </c>
      <c r="F55" s="175"/>
      <c r="G55" s="175"/>
      <c r="H55" s="175"/>
      <c r="I55" s="175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67"/>
      <c r="O55" s="175" t="str">
        <f>IF(VLOOKUP(N53,$B$9:$D$13,3,FALSE)="","",VLOOKUP((VLOOKUP(N53,$B$9:$D$13,3,FALSE)),Lég!$H$3:$J$30,3,FALSE))</f>
        <v>MONTCALM</v>
      </c>
      <c r="P55" s="175"/>
      <c r="Q55" s="175"/>
      <c r="R55" s="175"/>
      <c r="S55" s="175"/>
      <c r="U55" s="153"/>
      <c r="V55" s="153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</mergeCells>
  <conditionalFormatting sqref="B2:B3">
    <cfRule type="expression" dxfId="60" priority="8">
      <formula>B2=VLOOKUP("X2",$A$9:$J$13,5,FALSE)</formula>
    </cfRule>
  </conditionalFormatting>
  <conditionalFormatting sqref="B5:F6">
    <cfRule type="expression" dxfId="59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58" priority="6">
      <formula>B1=VLOOKUP("X4",$A$9:$J$13,5,FALSE)</formula>
    </cfRule>
    <cfRule type="expression" dxfId="57" priority="7">
      <formula>B1=VLOOKUP("X3",$A$9:$J$13,5,FALSE)</formula>
    </cfRule>
    <cfRule type="expression" dxfId="56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55" priority="5">
      <formula>B1=VLOOKUP("X5",$A$9:$J$13,5,FALSE)</formula>
    </cfRule>
  </conditionalFormatting>
  <conditionalFormatting sqref="B1:S4">
    <cfRule type="expression" dxfId="54" priority="9">
      <formula>B1=VLOOKUP("X1",$A$9:$J$12,5,FALSE)</formula>
    </cfRule>
  </conditionalFormatting>
  <conditionalFormatting sqref="B4:S7">
    <cfRule type="expression" dxfId="53" priority="2">
      <formula>B4=VLOOKUP("X2",$A$9:$J$13,5,FALSE)</formula>
    </cfRule>
    <cfRule type="expression" dxfId="52" priority="3">
      <formula>B4=VLOOKUP("X3",$A$9:$J$13,5,FALSE)</formula>
    </cfRule>
    <cfRule type="expression" dxfId="51" priority="4">
      <formula>B4=VLOOKUP("X4",$A$9:$J$13,5,FALSE)</formula>
    </cfRule>
  </conditionalFormatting>
  <conditionalFormatting sqref="E8:Q8">
    <cfRule type="expression" dxfId="50" priority="10">
      <formula>E8=VLOOKUP("X2",$A$9:$J$13,5,FALSE)</formula>
    </cfRule>
    <cfRule type="expression" dxfId="49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48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767AA-6D0C-4E6A-96E3-2FEA49F03389}">
  <sheetPr>
    <pageSetUpPr fitToPage="1"/>
  </sheetPr>
  <dimension ref="A1:AG56"/>
  <sheetViews>
    <sheetView zoomScaleNormal="100" workbookViewId="0">
      <selection activeCell="L11" sqref="L11:Q11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IF(ISNA(VLOOKUP("X",[1]Lég!$G:$H,2,FALSE)),"",VLOOKUP("X",[1]Lég!$G:$H,2,FALSE))</f>
        <v/>
      </c>
      <c r="C2" s="46"/>
      <c r="D2" s="117" t="s">
        <v>147</v>
      </c>
      <c r="E2" s="118"/>
      <c r="F2" s="118"/>
      <c r="G2" s="118"/>
      <c r="H2" s="118"/>
      <c r="I2" s="119"/>
      <c r="J2" s="47"/>
      <c r="K2" s="117" t="s">
        <v>142</v>
      </c>
      <c r="L2" s="118"/>
      <c r="M2" s="119"/>
      <c r="N2" s="2"/>
      <c r="O2" s="140" t="s">
        <v>128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129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107</v>
      </c>
      <c r="C5" s="118"/>
      <c r="D5" s="118"/>
      <c r="E5" s="118"/>
      <c r="F5" s="119"/>
      <c r="G5" s="49"/>
      <c r="H5" s="117"/>
      <c r="I5" s="119"/>
      <c r="J5" s="50"/>
      <c r="K5" s="123" t="s">
        <v>175</v>
      </c>
      <c r="L5" s="124"/>
      <c r="M5" s="124"/>
      <c r="N5" s="125"/>
      <c r="O5" s="129" t="s">
        <v>143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130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35" t="s">
        <v>183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118</v>
      </c>
      <c r="E9" s="146" t="s">
        <v>161</v>
      </c>
      <c r="F9" s="146"/>
      <c r="G9" s="146"/>
      <c r="H9" s="146"/>
      <c r="I9" s="146"/>
      <c r="J9" s="146"/>
      <c r="K9" s="61"/>
      <c r="L9" s="146"/>
      <c r="M9" s="146"/>
      <c r="N9" s="146"/>
      <c r="O9" s="146"/>
      <c r="P9" s="146"/>
      <c r="Q9" s="152"/>
      <c r="R9" s="62">
        <v>27</v>
      </c>
      <c r="S9" s="63">
        <f>IF(R9="","",RANK(R9,$R$9:$R$12,0))</f>
        <v>2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93</v>
      </c>
      <c r="E10" s="147" t="s">
        <v>169</v>
      </c>
      <c r="F10" s="147"/>
      <c r="G10" s="147"/>
      <c r="H10" s="147"/>
      <c r="I10" s="147"/>
      <c r="J10" s="147"/>
      <c r="K10" s="61"/>
      <c r="L10" s="147"/>
      <c r="M10" s="147"/>
      <c r="N10" s="147"/>
      <c r="O10" s="147"/>
      <c r="P10" s="147"/>
      <c r="Q10" s="148"/>
      <c r="R10" s="65">
        <v>28</v>
      </c>
      <c r="S10" s="63">
        <f t="shared" ref="S10:S12" si="0">IF(R10="","",RANK(R10,$R$9:$R$12,0))</f>
        <v>1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118</v>
      </c>
      <c r="E11" s="147" t="s">
        <v>162</v>
      </c>
      <c r="F11" s="147"/>
      <c r="G11" s="147"/>
      <c r="H11" s="147"/>
      <c r="I11" s="147"/>
      <c r="J11" s="147"/>
      <c r="K11" s="61"/>
      <c r="L11" s="147"/>
      <c r="M11" s="147"/>
      <c r="N11" s="147"/>
      <c r="O11" s="147"/>
      <c r="P11" s="147"/>
      <c r="Q11" s="148"/>
      <c r="R11" s="65">
        <v>25</v>
      </c>
      <c r="S11" s="63">
        <f t="shared" si="0"/>
        <v>4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118</v>
      </c>
      <c r="E12" s="150" t="s">
        <v>163</v>
      </c>
      <c r="F12" s="150"/>
      <c r="G12" s="150"/>
      <c r="H12" s="150"/>
      <c r="I12" s="150"/>
      <c r="J12" s="150"/>
      <c r="K12" s="67"/>
      <c r="L12" s="150"/>
      <c r="M12" s="150"/>
      <c r="N12" s="150"/>
      <c r="O12" s="150"/>
      <c r="P12" s="150"/>
      <c r="Q12" s="151"/>
      <c r="R12" s="68">
        <v>26</v>
      </c>
      <c r="S12" s="69">
        <f t="shared" si="0"/>
        <v>3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60"/>
      <c r="C14" s="160"/>
      <c r="D14" s="87"/>
      <c r="E14" s="161"/>
      <c r="F14" s="161"/>
      <c r="G14" s="161"/>
      <c r="H14" s="161"/>
      <c r="I14" s="161"/>
      <c r="J14" s="161"/>
      <c r="K14" s="162" t="s">
        <v>133</v>
      </c>
      <c r="L14" s="162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63"/>
      <c r="C15" s="3"/>
      <c r="D15" s="164">
        <v>1</v>
      </c>
      <c r="E15" s="154" t="str">
        <f>VLOOKUP(D15,$B$9:$J$13,4,FALSE)</f>
        <v>Maryléa Nadeau</v>
      </c>
      <c r="F15" s="154"/>
      <c r="G15" s="154"/>
      <c r="H15" s="154"/>
      <c r="I15" s="155"/>
      <c r="J15" s="71" t="str">
        <f>IF(OR(K15="",L15=""),"",IF(K15&gt;L15,"V",IF(K15=L15,"","P")))</f>
        <v>V</v>
      </c>
      <c r="K15" s="72">
        <v>21</v>
      </c>
      <c r="L15" s="72">
        <v>18</v>
      </c>
      <c r="M15" s="71" t="str">
        <f>IF(OR(K15="",L15=""),"",IF(L15&gt;K15,"V",IF(K15=L15,"","P")))</f>
        <v>P</v>
      </c>
      <c r="N15" s="165">
        <v>4</v>
      </c>
      <c r="O15" s="154" t="str">
        <f>VLOOKUP(N15,$B$9:$J$13,4,FALSE)</f>
        <v>Charlotte Legast</v>
      </c>
      <c r="P15" s="154"/>
      <c r="Q15" s="154"/>
      <c r="R15" s="154"/>
      <c r="S15" s="155"/>
      <c r="U15" s="153">
        <f>IF(OR(K15="",L15=""),"",(COUNTIF(J15:J17,"V")*3)+(COUNTIF(J15:J17,"P")*1)+(COUNTIF(J15:J17,"VS")*1))</f>
        <v>6</v>
      </c>
      <c r="V15" s="153">
        <f>IF(OR(K15="",L15=""),"",(COUNTIF(M15:M17,"V")*3)+(COUNTIF(M15:M17,"P")*1)+(COUNTIF(M15:M17,"VS")*1))</f>
        <v>2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63"/>
      <c r="C16" s="3"/>
      <c r="D16" s="164"/>
      <c r="E16" s="154" t="str">
        <f>IF(VLOOKUP(D15,$B$9:$Q$13,11,FALSE)="","",VLOOKUP(D15,$B$9:$Q$13,11,FALSE))</f>
        <v/>
      </c>
      <c r="F16" s="154"/>
      <c r="G16" s="154"/>
      <c r="H16" s="154"/>
      <c r="I16" s="155"/>
      <c r="J16" s="71" t="str">
        <f>IF(OR(K16="",L16=""),"",IF(K16&gt;L16,"V",IF(K16=L16,"","P")))</f>
        <v>V</v>
      </c>
      <c r="K16" s="72">
        <v>23</v>
      </c>
      <c r="L16" s="72">
        <v>21</v>
      </c>
      <c r="M16" s="71" t="str">
        <f>IF(OR(K16="",L16=""),"",IF(L16&gt;K16,"V",IF(K16=L16,"","P")))</f>
        <v>P</v>
      </c>
      <c r="N16" s="166"/>
      <c r="O16" s="154" t="str">
        <f>IF(VLOOKUP(N15,$B$9:$Q$13,11,FALSE)="","",VLOOKUP(N15,$B$9:$Q$13,11,FALSE))</f>
        <v/>
      </c>
      <c r="P16" s="154"/>
      <c r="Q16" s="154"/>
      <c r="R16" s="154"/>
      <c r="S16" s="155"/>
      <c r="U16" s="153"/>
      <c r="V16" s="15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63"/>
      <c r="C17" s="3"/>
      <c r="D17" s="164"/>
      <c r="E17" s="175" t="str">
        <f>IF(VLOOKUP(D15,$B$9:$D$12,3,FALSE)="","",VLOOKUP((VLOOKUP(D15,$B$9:$D$12,3,FALSE)),[1]Lég!$H$3:$J$30,3,FALSE))</f>
        <v>MONTCALM</v>
      </c>
      <c r="F17" s="175"/>
      <c r="G17" s="175"/>
      <c r="H17" s="175"/>
      <c r="I17" s="175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67"/>
      <c r="O17" s="175" t="str">
        <f>IF(VLOOKUP(N15,$B$9:$D$12,3,FALSE)="","",VLOOKUP((VLOOKUP(N15,$B$9:$D$12,3,FALSE)),[1]Lég!$H$3:$J$30,3,FALSE))</f>
        <v>MONTCALM</v>
      </c>
      <c r="P17" s="175"/>
      <c r="Q17" s="175"/>
      <c r="R17" s="175"/>
      <c r="S17" s="175"/>
      <c r="U17" s="153"/>
      <c r="V17" s="153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63"/>
      <c r="C19" s="3"/>
      <c r="D19" s="169">
        <v>2</v>
      </c>
      <c r="E19" s="154" t="str">
        <f>VLOOKUP(D19,$B$9:$J$13,4,FALSE)</f>
        <v>Dalia Dutil Elias</v>
      </c>
      <c r="F19" s="154"/>
      <c r="G19" s="154"/>
      <c r="H19" s="154"/>
      <c r="I19" s="155"/>
      <c r="J19" s="71" t="str">
        <f>IF(OR(K19="",L19=""),"",IF(K19&gt;L19,"V",IF(K19=L19,"","P")))</f>
        <v>V</v>
      </c>
      <c r="K19" s="72">
        <v>21</v>
      </c>
      <c r="L19" s="72">
        <v>3</v>
      </c>
      <c r="M19" s="71" t="str">
        <f>IF(OR(K19="",L19=""),"",IF(L19&gt;K19,"V",IF(K19=L19,"","P")))</f>
        <v>P</v>
      </c>
      <c r="N19" s="165">
        <v>3</v>
      </c>
      <c r="O19" s="154" t="str">
        <f>VLOOKUP(N19,$B$9:$J$13,4,FALSE)</f>
        <v>Noémie Demers</v>
      </c>
      <c r="P19" s="154"/>
      <c r="Q19" s="154"/>
      <c r="R19" s="154"/>
      <c r="S19" s="155"/>
      <c r="U19" s="153">
        <f>IF(OR(K19="",L19=""),"",(COUNTIF(J19:J21,"V")*3)+(COUNTIF(J19:J21,"P")*1)+(COUNTIF(J19:J21,"VS")*1))</f>
        <v>6</v>
      </c>
      <c r="V19" s="153">
        <f>IF(OR(K19="",L19=""),"",(COUNTIF(M19:M21,"V")*3)+(COUNTIF(M19:M21,"P")*1)+(COUNTIF(M19:M21,"VS")*1))</f>
        <v>2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63"/>
      <c r="C20" s="3"/>
      <c r="D20" s="170"/>
      <c r="E20" s="154" t="str">
        <f>IF(VLOOKUP(D19,$B$9:$Q$13,11,FALSE)="","",VLOOKUP(D19,$B$9:$Q$13,11,FALSE))</f>
        <v/>
      </c>
      <c r="F20" s="154"/>
      <c r="G20" s="154"/>
      <c r="H20" s="154"/>
      <c r="I20" s="155"/>
      <c r="J20" s="71" t="str">
        <f>IF(OR(K20="",L20=""),"",IF(K20&gt;L20,"V",IF(K20=L20,"","P")))</f>
        <v>V</v>
      </c>
      <c r="K20" s="72">
        <v>21</v>
      </c>
      <c r="L20" s="72">
        <v>6</v>
      </c>
      <c r="M20" s="71" t="str">
        <f>IF(OR(K20="",L20=""),"",IF(L20&gt;K20,"V",IF(K20=L20,"","P")))</f>
        <v>P</v>
      </c>
      <c r="N20" s="166"/>
      <c r="O20" s="154" t="str">
        <f>IF(VLOOKUP(N19,$B$9:$Q$13,11,FALSE)="","",VLOOKUP(N19,$B$9:$Q$13,11,FALSE))</f>
        <v/>
      </c>
      <c r="P20" s="154"/>
      <c r="Q20" s="154"/>
      <c r="R20" s="154"/>
      <c r="S20" s="155"/>
      <c r="U20" s="153"/>
      <c r="V20" s="153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63"/>
      <c r="C21" s="3"/>
      <c r="D21" s="171"/>
      <c r="E21" s="175" t="str">
        <f>IF(VLOOKUP(D19,$B$9:$D$12,3,FALSE)="","",VLOOKUP((VLOOKUP(D19,$B$9:$D$12,3,FALSE)),[1]Lég!$H$3:$J$30,3,FALSE))</f>
        <v>MT NOTRE-DAME</v>
      </c>
      <c r="F21" s="175"/>
      <c r="G21" s="175"/>
      <c r="H21" s="175"/>
      <c r="I21" s="175"/>
      <c r="J21" s="71" t="str">
        <f>IF(OR(K21="",L21=""),"",IF(K21&gt;L21,"VS","PS"))</f>
        <v/>
      </c>
      <c r="K21" s="72"/>
      <c r="L21" s="72"/>
      <c r="M21" s="71" t="str">
        <f>IF(OR(K21="",L21=""),"",IF(L21&gt;K21,"VS","PS"))</f>
        <v/>
      </c>
      <c r="N21" s="167"/>
      <c r="O21" s="175" t="str">
        <f>IF(VLOOKUP(N19,$B$9:$D$12,3,FALSE)="","",VLOOKUP((VLOOKUP(N19,$B$9:$D$12,3,FALSE)),[1]Lég!$H$3:$J$30,3,FALSE))</f>
        <v>MONTCALM</v>
      </c>
      <c r="P21" s="175"/>
      <c r="Q21" s="175"/>
      <c r="R21" s="175"/>
      <c r="S21" s="175"/>
      <c r="U21" s="153"/>
      <c r="V21" s="153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68"/>
      <c r="C23" s="3"/>
      <c r="D23" s="169">
        <v>1</v>
      </c>
      <c r="E23" s="154" t="str">
        <f>VLOOKUP(D23,$B$9:$J$13,4,FALSE)</f>
        <v>Maryléa Nadeau</v>
      </c>
      <c r="F23" s="154"/>
      <c r="G23" s="154"/>
      <c r="H23" s="154"/>
      <c r="I23" s="155"/>
      <c r="J23" s="71" t="str">
        <f>IF(OR(K23="",L23=""),"",IF(K23&gt;L23,"V",IF(K23=L23,"","P")))</f>
        <v>P</v>
      </c>
      <c r="K23" s="72">
        <v>8</v>
      </c>
      <c r="L23" s="72">
        <v>21</v>
      </c>
      <c r="M23" s="71" t="str">
        <f>IF(OR(K23="",L23=""),"",IF(L23&gt;K23,"V",IF(K23=L23,"","P")))</f>
        <v>V</v>
      </c>
      <c r="N23" s="165">
        <v>2</v>
      </c>
      <c r="O23" s="154" t="str">
        <f>VLOOKUP(N23,$B$9:$J$13,4,FALSE)</f>
        <v>Dalia Dutil Elias</v>
      </c>
      <c r="P23" s="154"/>
      <c r="Q23" s="154"/>
      <c r="R23" s="154"/>
      <c r="S23" s="155"/>
      <c r="U23" s="153">
        <f>IF(OR(K23="",L23=""),"",(COUNTIF(J23:J25,"V")*3)+(COUNTIF(J23:J25,"P")*1)+(COUNTIF(J23:J25,"VS")*1))</f>
        <v>2</v>
      </c>
      <c r="V23" s="153">
        <f>IF(OR(K23="",L23=""),"",(COUNTIF(M23:M25,"V")*3)+(COUNTIF(M23:M25,"P")*1)+(COUNTIF(M23:M25,"VS")*1))</f>
        <v>6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68"/>
      <c r="C24" s="3"/>
      <c r="D24" s="170"/>
      <c r="E24" s="154" t="str">
        <f>IF(VLOOKUP(D23,$B$9:$Q$13,11,FALSE)="","",VLOOKUP(D23,$B$9:$Q$13,11,FALSE))</f>
        <v/>
      </c>
      <c r="F24" s="154"/>
      <c r="G24" s="154"/>
      <c r="H24" s="154"/>
      <c r="I24" s="155"/>
      <c r="J24" s="71" t="str">
        <f>IF(OR(K24="",L24=""),"",IF(K24&gt;L24,"V",IF(K24=L24,"","P")))</f>
        <v>P</v>
      </c>
      <c r="K24" s="72">
        <v>9</v>
      </c>
      <c r="L24" s="72">
        <v>21</v>
      </c>
      <c r="M24" s="71" t="str">
        <f>IF(OR(K24="",L24=""),"",IF(L24&gt;K24,"V",IF(K24=L24,"","P")))</f>
        <v>V</v>
      </c>
      <c r="N24" s="166"/>
      <c r="O24" s="154" t="str">
        <f>IF(VLOOKUP(N23,$B$9:$Q$13,11,FALSE)="","",VLOOKUP(N23,$B$9:$Q$13,11,FALSE))</f>
        <v/>
      </c>
      <c r="P24" s="154"/>
      <c r="Q24" s="154"/>
      <c r="R24" s="154"/>
      <c r="S24" s="155"/>
      <c r="U24" s="153"/>
      <c r="V24" s="153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68"/>
      <c r="C25" s="3"/>
      <c r="D25" s="171"/>
      <c r="E25" s="175" t="str">
        <f>IF(VLOOKUP(D23,$B$9:$D$12,3,FALSE)="","",VLOOKUP((VLOOKUP(D23,$B$9:$D$12,3,FALSE)),[1]Lég!$H$3:$J$30,3,FALSE))</f>
        <v>MONTCALM</v>
      </c>
      <c r="F25" s="175"/>
      <c r="G25" s="175"/>
      <c r="H25" s="175"/>
      <c r="I25" s="175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67"/>
      <c r="O25" s="175" t="str">
        <f>IF(VLOOKUP(N23,$B$9:$D$12,3,FALSE)="","",VLOOKUP((VLOOKUP(N23,$B$9:$D$12,3,FALSE)),[1]Lég!$H$3:$J$30,3,FALSE))</f>
        <v>MT NOTRE-DAME</v>
      </c>
      <c r="P25" s="175"/>
      <c r="Q25" s="175"/>
      <c r="R25" s="175"/>
      <c r="S25" s="175"/>
      <c r="U25" s="153"/>
      <c r="V25" s="153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68"/>
      <c r="C27" s="3"/>
      <c r="D27" s="169">
        <v>3</v>
      </c>
      <c r="E27" s="154" t="str">
        <f>VLOOKUP(D27,$B$9:$J$13,4,FALSE)</f>
        <v>Noémie Demers</v>
      </c>
      <c r="F27" s="154"/>
      <c r="G27" s="154"/>
      <c r="H27" s="154"/>
      <c r="I27" s="155"/>
      <c r="J27" s="71" t="str">
        <f>IF(OR(K27="",L27=""),"",IF(K27&gt;L27,"V",IF(K27=L27,"","P")))</f>
        <v>P</v>
      </c>
      <c r="K27" s="72">
        <v>16</v>
      </c>
      <c r="L27" s="72">
        <v>21</v>
      </c>
      <c r="M27" s="71" t="str">
        <f>IF(OR(K27="",L27=""),"",IF(L27&gt;K27,"V",IF(K27=L27,"","P")))</f>
        <v>V</v>
      </c>
      <c r="N27" s="165">
        <v>4</v>
      </c>
      <c r="O27" s="154" t="str">
        <f>VLOOKUP(N27,$B$9:$J$13,4,FALSE)</f>
        <v>Charlotte Legast</v>
      </c>
      <c r="P27" s="154"/>
      <c r="Q27" s="154"/>
      <c r="R27" s="154"/>
      <c r="S27" s="155"/>
      <c r="U27" s="153">
        <f>IF(OR(K27="",L27=""),"",(COUNTIF(J27:J29,"V")*3)+(COUNTIF(J27:J29,"P")*1)+(COUNTIF(J27:J29,"VS")*1))</f>
        <v>2</v>
      </c>
      <c r="V27" s="153">
        <f>IF(OR(K27="",L27=""),"",(COUNTIF(M27:M29,"V")*3)+(COUNTIF(M27:M29,"P")*1)+(COUNTIF(M27:M29,"VS")*1))</f>
        <v>6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68"/>
      <c r="C28" s="3"/>
      <c r="D28" s="170"/>
      <c r="E28" s="154" t="str">
        <f>IF(VLOOKUP(D27,$B$9:$Q$13,11,FALSE)="","",VLOOKUP(D27,$B$9:$Q$13,11,FALSE))</f>
        <v/>
      </c>
      <c r="F28" s="154"/>
      <c r="G28" s="154"/>
      <c r="H28" s="154"/>
      <c r="I28" s="155"/>
      <c r="J28" s="71" t="str">
        <f>IF(OR(K28="",L28=""),"",IF(K28&gt;L28,"V",IF(K28=L28,"","P")))</f>
        <v>P</v>
      </c>
      <c r="K28" s="72">
        <v>6</v>
      </c>
      <c r="L28" s="72">
        <v>21</v>
      </c>
      <c r="M28" s="71" t="str">
        <f>IF(OR(K28="",L28=""),"",IF(L28&gt;K28,"V",IF(K28=L28,"","P")))</f>
        <v>V</v>
      </c>
      <c r="N28" s="166"/>
      <c r="O28" s="154" t="str">
        <f>IF(VLOOKUP(N27,$B$9:$Q$13,11,FALSE)="","",VLOOKUP(N27,$B$9:$Q$13,11,FALSE))</f>
        <v/>
      </c>
      <c r="P28" s="154"/>
      <c r="Q28" s="154"/>
      <c r="R28" s="154"/>
      <c r="S28" s="155"/>
      <c r="U28" s="153"/>
      <c r="V28" s="153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68"/>
      <c r="C29" s="3"/>
      <c r="D29" s="171"/>
      <c r="E29" s="175" t="str">
        <f>IF(VLOOKUP(D27,$B$9:$D$12,3,FALSE)="","",VLOOKUP((VLOOKUP(D27,$B$9:$D$12,3,FALSE)),[1]Lég!$H$3:$J$30,3,FALSE))</f>
        <v>MONTCALM</v>
      </c>
      <c r="F29" s="175"/>
      <c r="G29" s="175"/>
      <c r="H29" s="175"/>
      <c r="I29" s="175"/>
      <c r="J29" s="71" t="str">
        <f>IF(OR(K29="",L29=""),"",IF(K29&gt;L29,"VS","PS"))</f>
        <v/>
      </c>
      <c r="K29" s="72"/>
      <c r="L29" s="72"/>
      <c r="M29" s="71" t="str">
        <f>IF(OR(K29="",L29=""),"",IF(L29&gt;K29,"VS","PS"))</f>
        <v/>
      </c>
      <c r="N29" s="167"/>
      <c r="O29" s="175" t="str">
        <f>IF(VLOOKUP(N27,$B$9:$D$12,3,FALSE)="","",VLOOKUP((VLOOKUP(N27,$B$9:$D$12,3,FALSE)),[1]Lég!$H$3:$J$30,3,FALSE))</f>
        <v>MONTCALM</v>
      </c>
      <c r="P29" s="175"/>
      <c r="Q29" s="175"/>
      <c r="R29" s="175"/>
      <c r="S29" s="175"/>
      <c r="U29" s="153"/>
      <c r="V29" s="153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68"/>
      <c r="C31" s="3"/>
      <c r="D31" s="169">
        <v>2</v>
      </c>
      <c r="E31" s="154" t="str">
        <f>VLOOKUP(D31,$B$9:$J$13,4,FALSE)</f>
        <v>Dalia Dutil Elias</v>
      </c>
      <c r="F31" s="154"/>
      <c r="G31" s="154"/>
      <c r="H31" s="154"/>
      <c r="I31" s="155"/>
      <c r="J31" s="71" t="str">
        <f>IF(OR(K31="",L31=""),"",IF(K31&gt;L31,"V",IF(K31=L31,"","P")))</f>
        <v>V</v>
      </c>
      <c r="K31" s="72">
        <v>21</v>
      </c>
      <c r="L31" s="72">
        <v>7</v>
      </c>
      <c r="M31" s="71" t="str">
        <f>IF(OR(K31="",L31=""),"",IF(L31&gt;K31,"V",IF(K31=L31,"","P")))</f>
        <v>P</v>
      </c>
      <c r="N31" s="165">
        <v>4</v>
      </c>
      <c r="O31" s="154" t="str">
        <f>VLOOKUP(N31,$B$9:$J$13,4,FALSE)</f>
        <v>Charlotte Legast</v>
      </c>
      <c r="P31" s="154"/>
      <c r="Q31" s="154"/>
      <c r="R31" s="154"/>
      <c r="S31" s="155"/>
      <c r="U31" s="153">
        <f>IF(OR(K31="",L31=""),"",(COUNTIF(J31:J33,"V")*3)+(COUNTIF(J31:J33,"P")*1)+(COUNTIF(J31:J33,"VS")*1))</f>
        <v>6</v>
      </c>
      <c r="V31" s="153">
        <f>IF(OR(K31="",L31=""),"",(COUNTIF(M31:M33,"V")*3)+(COUNTIF(M31:M33,"P")*1)+(COUNTIF(M31:M33,"VS")*1))</f>
        <v>2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68"/>
      <c r="C32" s="3"/>
      <c r="D32" s="170"/>
      <c r="E32" s="154" t="str">
        <f>IF(VLOOKUP(D31,$B$9:$Q$13,11,FALSE)="","",VLOOKUP(D31,$B$9:$Q$13,11,FALSE))</f>
        <v/>
      </c>
      <c r="F32" s="154"/>
      <c r="G32" s="154"/>
      <c r="H32" s="154"/>
      <c r="I32" s="155"/>
      <c r="J32" s="71" t="str">
        <f>IF(OR(K32="",L32=""),"",IF(K32&gt;L32,"V",IF(K32=L32,"","P")))</f>
        <v>V</v>
      </c>
      <c r="K32" s="72">
        <v>21</v>
      </c>
      <c r="L32" s="72">
        <v>7</v>
      </c>
      <c r="M32" s="71" t="str">
        <f>IF(OR(K32="",L32=""),"",IF(L32&gt;K32,"V",IF(K32=L32,"","P")))</f>
        <v>P</v>
      </c>
      <c r="N32" s="166"/>
      <c r="O32" s="154" t="str">
        <f>IF(VLOOKUP(N31,$B$9:$Q$13,11,FALSE)="","",VLOOKUP(N31,$B$9:$Q$13,11,FALSE))</f>
        <v/>
      </c>
      <c r="P32" s="154"/>
      <c r="Q32" s="154"/>
      <c r="R32" s="154"/>
      <c r="S32" s="155"/>
      <c r="U32" s="153"/>
      <c r="V32" s="153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68"/>
      <c r="C33" s="3"/>
      <c r="D33" s="171"/>
      <c r="E33" s="175" t="str">
        <f>IF(VLOOKUP(D31,$B$9:$D$12,3,FALSE)="","",VLOOKUP((VLOOKUP(D31,$B$9:$D$12,3,FALSE)),[1]Lég!$H$3:$J$30,3,FALSE))</f>
        <v>MT NOTRE-DAME</v>
      </c>
      <c r="F33" s="175"/>
      <c r="G33" s="175"/>
      <c r="H33" s="175"/>
      <c r="I33" s="175"/>
      <c r="J33" s="71" t="str">
        <f>IF(OR(K33="",L33=""),"",IF(K33&gt;L33,"VS","PS"))</f>
        <v/>
      </c>
      <c r="K33" s="72"/>
      <c r="L33" s="72"/>
      <c r="M33" s="71" t="str">
        <f>IF(OR(K33="",L33=""),"",IF(L33&gt;K33,"VS","PS"))</f>
        <v/>
      </c>
      <c r="N33" s="167"/>
      <c r="O33" s="175" t="str">
        <f>IF(VLOOKUP(N31,$B$9:$D$12,3,FALSE)="","",VLOOKUP((VLOOKUP(N31,$B$9:$D$12,3,FALSE)),[1]Lég!$H$3:$J$30,3,FALSE))</f>
        <v>MONTCALM</v>
      </c>
      <c r="P33" s="175"/>
      <c r="Q33" s="175"/>
      <c r="R33" s="175"/>
      <c r="S33" s="175"/>
      <c r="U33" s="153"/>
      <c r="V33" s="153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68"/>
      <c r="C35" s="3"/>
      <c r="D35" s="169">
        <v>1</v>
      </c>
      <c r="E35" s="154" t="str">
        <f>VLOOKUP(D35,$B$9:$J$13,4,FALSE)</f>
        <v>Maryléa Nadeau</v>
      </c>
      <c r="F35" s="154"/>
      <c r="G35" s="154"/>
      <c r="H35" s="154"/>
      <c r="I35" s="155"/>
      <c r="J35" s="71" t="str">
        <f>IF(OR(K35="",L35=""),"",IF(K35&gt;L35,"V",IF(K35=L35,"","P")))</f>
        <v>V</v>
      </c>
      <c r="K35" s="72">
        <v>21</v>
      </c>
      <c r="L35" s="72">
        <v>17</v>
      </c>
      <c r="M35" s="71" t="str">
        <f>IF(OR(K35="",L35=""),"",IF(L35&gt;K35,"V",IF(K35=L35,"","P")))</f>
        <v>P</v>
      </c>
      <c r="N35" s="165">
        <v>3</v>
      </c>
      <c r="O35" s="154" t="str">
        <f>VLOOKUP(N35,$B$9:$J$13,4,FALSE)</f>
        <v>Noémie Demers</v>
      </c>
      <c r="P35" s="154"/>
      <c r="Q35" s="154"/>
      <c r="R35" s="154"/>
      <c r="S35" s="155"/>
      <c r="U35" s="153">
        <f>IF(OR(K35="",L35=""),"",(COUNTIF(J35:J37,"V")*3)+(COUNTIF(J35:J37,"P")*1)+(COUNTIF(J35:J37,"VS")*1))</f>
        <v>6</v>
      </c>
      <c r="V35" s="153">
        <f>IF(OR(K35="",L35=""),"",(COUNTIF(M35:M37,"V")*3)+(COUNTIF(M35:M37,"P")*1)+(COUNTIF(M35:M37,"VS")*1))</f>
        <v>2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68"/>
      <c r="C36" s="3"/>
      <c r="D36" s="170"/>
      <c r="E36" s="154" t="str">
        <f>IF(VLOOKUP(D35,$B$9:$Q$13,11,FALSE)="","",VLOOKUP(D35,$B$9:$Q$13,11,FALSE))</f>
        <v/>
      </c>
      <c r="F36" s="154"/>
      <c r="G36" s="154"/>
      <c r="H36" s="154"/>
      <c r="I36" s="155"/>
      <c r="J36" s="71" t="str">
        <f>IF(OR(K36="",L36=""),"",IF(K36&gt;L36,"V",IF(K36=L36,"","P")))</f>
        <v>V</v>
      </c>
      <c r="K36" s="72">
        <v>21</v>
      </c>
      <c r="L36" s="72">
        <v>10</v>
      </c>
      <c r="M36" s="71" t="str">
        <f>IF(OR(K36="",L36=""),"",IF(L36&gt;K36,"V",IF(K36=L36,"","P")))</f>
        <v>P</v>
      </c>
      <c r="N36" s="166"/>
      <c r="O36" s="154" t="str">
        <f>IF(VLOOKUP(N35,$B$9:$Q$13,11,FALSE)="","",VLOOKUP(N35,$B$9:$Q$13,11,FALSE))</f>
        <v/>
      </c>
      <c r="P36" s="154"/>
      <c r="Q36" s="154"/>
      <c r="R36" s="154"/>
      <c r="S36" s="155"/>
      <c r="U36" s="153"/>
      <c r="V36" s="153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68"/>
      <c r="C37" s="3"/>
      <c r="D37" s="171"/>
      <c r="E37" s="175" t="str">
        <f>IF(VLOOKUP(D35,$B$9:$D$12,3,FALSE)="","",VLOOKUP((VLOOKUP(D35,$B$9:$D$12,3,FALSE)),[1]Lég!$H$3:$J$30,3,FALSE))</f>
        <v>MONTCALM</v>
      </c>
      <c r="F37" s="175"/>
      <c r="G37" s="175"/>
      <c r="H37" s="175"/>
      <c r="I37" s="175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67"/>
      <c r="O37" s="175" t="str">
        <f>IF(VLOOKUP(N35,$B$9:$D$12,3,FALSE)="","",VLOOKUP((VLOOKUP(N35,$B$9:$D$12,3,FALSE)),[1]Lég!$H$3:$J$30,3,FALSE))</f>
        <v>MONTCALM</v>
      </c>
      <c r="P37" s="175"/>
      <c r="Q37" s="175"/>
      <c r="R37" s="175"/>
      <c r="S37" s="175"/>
      <c r="U37" s="153"/>
      <c r="V37" s="153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76">
        <v>4</v>
      </c>
      <c r="B40" s="177"/>
      <c r="C40" s="3"/>
      <c r="D40" s="178" t="s">
        <v>177</v>
      </c>
      <c r="E40" s="154" t="str">
        <f>IF(A40="","",VLOOKUP(A40,$B$9:$J$13,4,FALSE))</f>
        <v>Charlotte Legast</v>
      </c>
      <c r="F40" s="154"/>
      <c r="G40" s="154"/>
      <c r="H40" s="154"/>
      <c r="I40" s="155"/>
      <c r="J40" s="71" t="str">
        <f>IF(OR(K40="",L40=""),"",IF(K40&gt;L40,"V",IF(K40=L40,"","P")))</f>
        <v>V</v>
      </c>
      <c r="K40" s="72">
        <v>24</v>
      </c>
      <c r="L40" s="72">
        <v>22</v>
      </c>
      <c r="M40" s="71" t="str">
        <f>IF(OR(K40="",L40=""),"",IF(L40&gt;K40,"V",IF(K40=L40,"","P")))</f>
        <v>P</v>
      </c>
      <c r="N40" s="181" t="s">
        <v>178</v>
      </c>
      <c r="O40" s="154" t="str">
        <f>IF(W40="","",VLOOKUP(W40,$B$9:$J$13,4,FALSE))</f>
        <v>Noémie Demers</v>
      </c>
      <c r="P40" s="154"/>
      <c r="Q40" s="154"/>
      <c r="R40" s="154"/>
      <c r="S40" s="155"/>
      <c r="T40" s="99"/>
      <c r="U40" s="153">
        <f>IF(OR(K40="",L40=""),"",(COUNTIF(J40:J42,"V")*3)+(COUNTIF(J40:J42,"P")*1)+(COUNTIF(J40:J42,"VS")*1))</f>
        <v>6</v>
      </c>
      <c r="V40" s="153">
        <f>IF(OR(K40="",L40=""),"",(COUNTIF(M40:M42,"V")*3)+(COUNTIF(M40:M42,"P")*1)+(COUNTIF(M40:M42,"VS")*1))</f>
        <v>2</v>
      </c>
      <c r="W40" s="176">
        <v>3</v>
      </c>
      <c r="AG40" s="81"/>
    </row>
    <row r="41" spans="1:33" s="82" customFormat="1" ht="15.75" x14ac:dyDescent="0.2">
      <c r="A41" s="176"/>
      <c r="B41" s="177"/>
      <c r="C41" s="3"/>
      <c r="D41" s="179"/>
      <c r="E41" s="154" t="str">
        <f>IF(A40="","",IF(VLOOKUP(A40,$B$9:$Q$13,11,FALSE)="","",VLOOKUP(A40,$B$9:$Q$13,11,FALSE)))</f>
        <v/>
      </c>
      <c r="F41" s="154"/>
      <c r="G41" s="154"/>
      <c r="H41" s="154"/>
      <c r="I41" s="155"/>
      <c r="J41" s="71" t="str">
        <f>IF(OR(K41="",L41=""),"",IF(K41&gt;L41,"V",IF(K41=L41,"","P")))</f>
        <v>V</v>
      </c>
      <c r="K41" s="72">
        <v>21</v>
      </c>
      <c r="L41" s="72">
        <v>10</v>
      </c>
      <c r="M41" s="71" t="str">
        <f>IF(OR(K41="",L41=""),"",IF(L41&gt;K41,"V",IF(K41=L41,"","P")))</f>
        <v>P</v>
      </c>
      <c r="N41" s="182"/>
      <c r="O41" s="154" t="str">
        <f>IF(W40="","",IF(VLOOKUP(W40,$B$9:$Q$13,11,FALSE)="","",VLOOKUP(W40,$B$9:$Q$13,11,FALSE)))</f>
        <v/>
      </c>
      <c r="P41" s="154"/>
      <c r="Q41" s="154"/>
      <c r="R41" s="154"/>
      <c r="S41" s="155"/>
      <c r="T41" s="99"/>
      <c r="U41" s="153"/>
      <c r="V41" s="153"/>
      <c r="W41" s="176"/>
      <c r="AG41" s="81"/>
    </row>
    <row r="42" spans="1:33" s="82" customFormat="1" ht="15.75" x14ac:dyDescent="0.2">
      <c r="A42" s="176"/>
      <c r="B42" s="177"/>
      <c r="C42" s="3"/>
      <c r="D42" s="180"/>
      <c r="E42" s="175" t="str">
        <f>IF(A40="","",VLOOKUP((VLOOKUP(A40,$B$9:$D$12,3,FALSE)),[1]Lég!$H$3:$J$30,3,FALSE))</f>
        <v>MONTCALM</v>
      </c>
      <c r="F42" s="175"/>
      <c r="G42" s="175"/>
      <c r="H42" s="175"/>
      <c r="I42" s="175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83"/>
      <c r="O42" s="175" t="str">
        <f>IF(W40="","",VLOOKUP((VLOOKUP(W40,$B$9:$D$12,3,FALSE)),[1]Lég!$H$3:$J$30,3,FALSE))</f>
        <v>MONTCALM</v>
      </c>
      <c r="P42" s="175"/>
      <c r="Q42" s="175"/>
      <c r="R42" s="175"/>
      <c r="S42" s="175"/>
      <c r="T42" s="99"/>
      <c r="U42" s="153"/>
      <c r="V42" s="153"/>
      <c r="W42" s="176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76">
        <v>2</v>
      </c>
      <c r="B44" s="177"/>
      <c r="C44" s="3"/>
      <c r="D44" s="178" t="s">
        <v>179</v>
      </c>
      <c r="E44" s="154" t="str">
        <f>IF(A44="","",VLOOKUP(A44,$B$9:$J$13,4,FALSE))</f>
        <v>Dalia Dutil Elias</v>
      </c>
      <c r="F44" s="154"/>
      <c r="G44" s="154"/>
      <c r="H44" s="154"/>
      <c r="I44" s="155"/>
      <c r="J44" s="71" t="str">
        <f>IF(OR(K44="",L44=""),"",IF(K44&gt;L44,"V",IF(K44=L44,"","P")))</f>
        <v>V</v>
      </c>
      <c r="K44" s="72">
        <v>21</v>
      </c>
      <c r="L44" s="72">
        <v>6</v>
      </c>
      <c r="M44" s="71" t="str">
        <f>IF(OR(K44="",L44=""),"",IF(L44&gt;K44,"V",IF(K44=L44,"","P")))</f>
        <v>P</v>
      </c>
      <c r="N44" s="181" t="s">
        <v>180</v>
      </c>
      <c r="O44" s="154" t="str">
        <f>IF(W44="","",VLOOKUP(W44,$B$9:$J$13,4,FALSE))</f>
        <v>Maryléa Nadeau</v>
      </c>
      <c r="P44" s="154"/>
      <c r="Q44" s="154"/>
      <c r="R44" s="154"/>
      <c r="S44" s="155"/>
      <c r="T44" s="99"/>
      <c r="U44" s="153">
        <f>IF(OR(K44="",L44=""),"",(COUNTIF(J44:J46,"V")*3)+(COUNTIF(J44:J46,"P")*1)+(COUNTIF(J44:J46,"VS")*1))</f>
        <v>6</v>
      </c>
      <c r="V44" s="153">
        <f>IF(OR(K44="",L44=""),"",(COUNTIF(M44:M46,"V")*3)+(COUNTIF(M44:M46,"P")*1)+(COUNTIF(M44:M46,"VS")*1))</f>
        <v>2</v>
      </c>
      <c r="W44" s="176">
        <v>1</v>
      </c>
      <c r="AG44" s="81"/>
    </row>
    <row r="45" spans="1:33" s="82" customFormat="1" ht="15.75" x14ac:dyDescent="0.2">
      <c r="A45" s="176"/>
      <c r="B45" s="177"/>
      <c r="C45" s="3"/>
      <c r="D45" s="179"/>
      <c r="E45" s="154" t="str">
        <f>IF(A44="","",IF(VLOOKUP(A44,$B$9:$Q$13,11,FALSE)="","",VLOOKUP(A44,$B$9:$Q$13,11,FALSE)))</f>
        <v/>
      </c>
      <c r="F45" s="154"/>
      <c r="G45" s="154"/>
      <c r="H45" s="154"/>
      <c r="I45" s="155"/>
      <c r="J45" s="71" t="str">
        <f>IF(OR(K45="",L45=""),"",IF(K45&gt;L45,"V",IF(K45=L45,"","P")))</f>
        <v>V</v>
      </c>
      <c r="K45" s="72">
        <v>21</v>
      </c>
      <c r="L45" s="72">
        <v>5</v>
      </c>
      <c r="M45" s="71" t="str">
        <f>IF(OR(K45="",L45=""),"",IF(L45&gt;K45,"V",IF(K45=L45,"","P")))</f>
        <v>P</v>
      </c>
      <c r="N45" s="182"/>
      <c r="O45" s="154" t="str">
        <f>IF(W44="","",IF(VLOOKUP(W44,$B$9:$Q$13,11,FALSE)="","",VLOOKUP(W44,$B$9:$Q$13,11,FALSE)))</f>
        <v/>
      </c>
      <c r="P45" s="154"/>
      <c r="Q45" s="154"/>
      <c r="R45" s="154"/>
      <c r="S45" s="155"/>
      <c r="T45" s="99"/>
      <c r="U45" s="153"/>
      <c r="V45" s="153"/>
      <c r="W45" s="176"/>
      <c r="AG45" s="81"/>
    </row>
    <row r="46" spans="1:33" s="82" customFormat="1" ht="15.75" x14ac:dyDescent="0.2">
      <c r="A46" s="176"/>
      <c r="B46" s="177"/>
      <c r="C46" s="3"/>
      <c r="D46" s="180"/>
      <c r="E46" s="175" t="str">
        <f>IF(A44="","",VLOOKUP((VLOOKUP(A44,$B$9:$D$12,3,FALSE)),[1]Lég!$H$3:$J$30,3,FALSE))</f>
        <v>MT NOTRE-DAME</v>
      </c>
      <c r="F46" s="175"/>
      <c r="G46" s="175"/>
      <c r="H46" s="175"/>
      <c r="I46" s="175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83"/>
      <c r="O46" s="175" t="str">
        <f>IF(W44="","",VLOOKUP((VLOOKUP(W44,$B$9:$D$13,3,FALSE)),[1]Lég!$H$3:$J$30,3,FALSE))</f>
        <v>MONTCALM</v>
      </c>
      <c r="P46" s="175"/>
      <c r="Q46" s="175"/>
      <c r="R46" s="175"/>
      <c r="S46" s="175"/>
      <c r="T46" s="99"/>
      <c r="U46" s="153"/>
      <c r="V46" s="153"/>
      <c r="W46" s="176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47" priority="23">
      <formula>B2=VLOOKUP("X2",$A$9:$J$13,5,FALSE)</formula>
    </cfRule>
    <cfRule type="expression" dxfId="46" priority="24">
      <formula>B2=VLOOKUP("X1",$A$9:$J$12,5,FALSE)</formula>
    </cfRule>
  </conditionalFormatting>
  <conditionalFormatting sqref="B8:Q8">
    <cfRule type="expression" dxfId="45" priority="11">
      <formula>B8=VLOOKUP("X1",$A$9:$J$13,5,FALSE)</formula>
    </cfRule>
  </conditionalFormatting>
  <conditionalFormatting sqref="B9:Q13">
    <cfRule type="expression" dxfId="44" priority="2">
      <formula>B9=VLOOKUP("X4",$A$9:$J$13,5,FALSE)</formula>
    </cfRule>
    <cfRule type="expression" dxfId="43" priority="3">
      <formula>B9=VLOOKUP("X3",$A$9:$J$13,5,FALSE)</formula>
    </cfRule>
    <cfRule type="expression" dxfId="42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41" priority="20">
      <formula>B1=VLOOKUP("X2",$A$9:$J$13,5,FALSE)</formula>
    </cfRule>
    <cfRule type="expression" dxfId="40" priority="21">
      <formula>B1=VLOOKUP("X3",$A$9:$J$13,5,FALSE)</formula>
    </cfRule>
    <cfRule type="expression" dxfId="39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38" priority="19">
      <formula>B1=VLOOKUP("X1",$A$9:$J$13,5,FALSE)</formula>
    </cfRule>
  </conditionalFormatting>
  <conditionalFormatting sqref="B4:S7">
    <cfRule type="expression" dxfId="37" priority="6">
      <formula>B4=VLOOKUP("X1",$A$9:$J$13,5,FALSE)</formula>
    </cfRule>
    <cfRule type="expression" dxfId="36" priority="7">
      <formula>B4=VLOOKUP("X2",$A$9:$J$13,5,FALSE)</formula>
    </cfRule>
    <cfRule type="expression" dxfId="35" priority="8">
      <formula>B4=VLOOKUP("X3",$A$9:$J$13,5,FALSE)</formula>
    </cfRule>
    <cfRule type="expression" dxfId="34" priority="9">
      <formula>B4=VLOOKUP("X4",$A$9:$J$13,5,FALSE)</formula>
    </cfRule>
  </conditionalFormatting>
  <conditionalFormatting sqref="C2:S3">
    <cfRule type="expression" dxfId="33" priority="13">
      <formula>C2=VLOOKUP("X4",$A$9:$J$13,5,FALSE)</formula>
    </cfRule>
    <cfRule type="expression" dxfId="32" priority="14">
      <formula>C2=VLOOKUP("X3",$A$9:$J$13,5,FALSE)</formula>
    </cfRule>
    <cfRule type="expression" dxfId="31" priority="15">
      <formula>C2=VLOOKUP("X2",$A$9:$J$13,5,FALSE)</formula>
    </cfRule>
  </conditionalFormatting>
  <conditionalFormatting sqref="D2:I3">
    <cfRule type="expression" dxfId="30" priority="12">
      <formula>D2=VLOOKUP("X5",$A$9:$J$13,5,FALSE)</formula>
    </cfRule>
    <cfRule type="expression" dxfId="29" priority="16">
      <formula>D2=VLOOKUP("X1",$A$9:$J$12,5,FALSE)</formula>
    </cfRule>
  </conditionalFormatting>
  <conditionalFormatting sqref="D9:J12">
    <cfRule type="expression" dxfId="28" priority="1">
      <formula>D9=VLOOKUP("X5",$A$9:$J$13,5,FALSE)</formula>
    </cfRule>
    <cfRule type="expression" dxfId="27" priority="5">
      <formula>D9=VLOOKUP("X1",$A$9:$J$12,5,FALSE)</formula>
    </cfRule>
  </conditionalFormatting>
  <conditionalFormatting sqref="E8:Q8">
    <cfRule type="expression" dxfId="26" priority="10">
      <formula>E8=VLOOKUP("X2",$A$9:$J$13,5,FALSE)</formula>
    </cfRule>
  </conditionalFormatting>
  <conditionalFormatting sqref="L9:Q10">
    <cfRule type="expression" dxfId="25" priority="17">
      <formula>L9=VLOOKUP("X5",$A$9:$J$13,5,FALSE)</formula>
    </cfRule>
    <cfRule type="expression" dxfId="24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734AF-4B8C-47F8-B9F6-6DC067ADB65B}">
  <sheetPr>
    <pageSetUpPr fitToPage="1"/>
  </sheetPr>
  <dimension ref="A1:AG56"/>
  <sheetViews>
    <sheetView zoomScaleNormal="100" workbookViewId="0">
      <selection activeCell="L10" sqref="L10:Q10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IF(ISNA(VLOOKUP("X",[1]Lég!$G:$H,2,FALSE)),"",VLOOKUP("X",[1]Lég!$G:$H,2,FALSE))</f>
        <v/>
      </c>
      <c r="C2" s="46"/>
      <c r="D2" s="117" t="s">
        <v>148</v>
      </c>
      <c r="E2" s="118"/>
      <c r="F2" s="118"/>
      <c r="G2" s="118"/>
      <c r="H2" s="118"/>
      <c r="I2" s="119"/>
      <c r="J2" s="47"/>
      <c r="K2" s="117" t="s">
        <v>142</v>
      </c>
      <c r="L2" s="118"/>
      <c r="M2" s="119"/>
      <c r="N2" s="2"/>
      <c r="O2" s="140" t="s">
        <v>128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129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107</v>
      </c>
      <c r="C5" s="118"/>
      <c r="D5" s="118"/>
      <c r="E5" s="118"/>
      <c r="F5" s="119"/>
      <c r="G5" s="49"/>
      <c r="H5" s="117"/>
      <c r="I5" s="119"/>
      <c r="J5" s="50"/>
      <c r="K5" s="123" t="s">
        <v>181</v>
      </c>
      <c r="L5" s="124"/>
      <c r="M5" s="124"/>
      <c r="N5" s="125"/>
      <c r="O5" s="129" t="s">
        <v>143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130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131</v>
      </c>
      <c r="E8" s="135" t="s">
        <v>182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132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6</v>
      </c>
      <c r="E9" s="146" t="s">
        <v>170</v>
      </c>
      <c r="F9" s="146"/>
      <c r="G9" s="146"/>
      <c r="H9" s="146"/>
      <c r="I9" s="146"/>
      <c r="J9" s="146"/>
      <c r="K9" s="61"/>
      <c r="L9" s="146"/>
      <c r="M9" s="146"/>
      <c r="N9" s="146"/>
      <c r="O9" s="146"/>
      <c r="P9" s="146"/>
      <c r="Q9" s="152"/>
      <c r="R9" s="62">
        <v>26</v>
      </c>
      <c r="S9" s="63">
        <f>IF(R9="","",RANK(R9,$R$9:$R$12,0))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0</v>
      </c>
      <c r="E10" s="147" t="s">
        <v>171</v>
      </c>
      <c r="F10" s="147"/>
      <c r="G10" s="147"/>
      <c r="H10" s="147"/>
      <c r="I10" s="147"/>
      <c r="J10" s="147"/>
      <c r="K10" s="61"/>
      <c r="L10" s="147"/>
      <c r="M10" s="147"/>
      <c r="N10" s="147"/>
      <c r="O10" s="147"/>
      <c r="P10" s="147"/>
      <c r="Q10" s="148"/>
      <c r="R10" s="65">
        <v>24</v>
      </c>
      <c r="S10" s="63">
        <f t="shared" ref="S10:S12" si="0">IF(R10="","",RANK(R10,$R$9:$R$12,0))</f>
        <v>3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118</v>
      </c>
      <c r="E11" s="147" t="s">
        <v>164</v>
      </c>
      <c r="F11" s="147"/>
      <c r="G11" s="147"/>
      <c r="H11" s="147"/>
      <c r="I11" s="147"/>
      <c r="J11" s="147"/>
      <c r="K11" s="61"/>
      <c r="L11" s="147"/>
      <c r="M11" s="147"/>
      <c r="N11" s="147"/>
      <c r="O11" s="147"/>
      <c r="P11" s="147"/>
      <c r="Q11" s="148"/>
      <c r="R11" s="65">
        <v>25</v>
      </c>
      <c r="S11" s="63">
        <f t="shared" si="0"/>
        <v>2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118</v>
      </c>
      <c r="E12" s="150" t="s">
        <v>165</v>
      </c>
      <c r="F12" s="150"/>
      <c r="G12" s="150"/>
      <c r="H12" s="150"/>
      <c r="I12" s="150"/>
      <c r="J12" s="150"/>
      <c r="K12" s="67"/>
      <c r="L12" s="150"/>
      <c r="M12" s="150"/>
      <c r="N12" s="150"/>
      <c r="O12" s="150"/>
      <c r="P12" s="150"/>
      <c r="Q12" s="151"/>
      <c r="R12" s="68">
        <v>23</v>
      </c>
      <c r="S12" s="69">
        <f t="shared" si="0"/>
        <v>4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60"/>
      <c r="C14" s="160"/>
      <c r="D14" s="87"/>
      <c r="E14" s="161"/>
      <c r="F14" s="161"/>
      <c r="G14" s="161"/>
      <c r="H14" s="161"/>
      <c r="I14" s="161"/>
      <c r="J14" s="161"/>
      <c r="K14" s="162" t="s">
        <v>133</v>
      </c>
      <c r="L14" s="162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63"/>
      <c r="C15" s="3"/>
      <c r="D15" s="164">
        <v>1</v>
      </c>
      <c r="E15" s="154" t="str">
        <f>VLOOKUP(D15,$B$9:$J$13,4,FALSE)</f>
        <v>Marianne Carrier</v>
      </c>
      <c r="F15" s="154"/>
      <c r="G15" s="154"/>
      <c r="H15" s="154"/>
      <c r="I15" s="155"/>
      <c r="J15" s="71" t="str">
        <f>IF(OR(K15="",L15=""),"",IF(K15&gt;L15,"V",IF(K15=L15,"","P")))</f>
        <v>V</v>
      </c>
      <c r="K15" s="72">
        <v>21</v>
      </c>
      <c r="L15" s="72">
        <v>7</v>
      </c>
      <c r="M15" s="71" t="str">
        <f>IF(OR(K15="",L15=""),"",IF(L15&gt;K15,"V",IF(K15=L15,"","P")))</f>
        <v>P</v>
      </c>
      <c r="N15" s="165">
        <v>4</v>
      </c>
      <c r="O15" s="154" t="str">
        <f>VLOOKUP(N15,$B$9:$J$13,4,FALSE)</f>
        <v>Gabrielle Rodrigue</v>
      </c>
      <c r="P15" s="154"/>
      <c r="Q15" s="154"/>
      <c r="R15" s="154"/>
      <c r="S15" s="155"/>
      <c r="U15" s="153">
        <f>IF(OR(K15="",L15=""),"",(COUNTIF(J15:J17,"V")*3)+(COUNTIF(J15:J17,"P")*1)+(COUNTIF(J15:J17,"VS")*1))</f>
        <v>6</v>
      </c>
      <c r="V15" s="153">
        <f>IF(OR(K15="",L15=""),"",(COUNTIF(M15:M17,"V")*3)+(COUNTIF(M15:M17,"P")*1)+(COUNTIF(M15:M17,"VS")*1))</f>
        <v>2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63"/>
      <c r="C16" s="3"/>
      <c r="D16" s="164"/>
      <c r="E16" s="154" t="str">
        <f>IF(VLOOKUP(D15,$B$9:$Q$13,11,FALSE)="","",VLOOKUP(D15,$B$9:$Q$13,11,FALSE))</f>
        <v/>
      </c>
      <c r="F16" s="154"/>
      <c r="G16" s="154"/>
      <c r="H16" s="154"/>
      <c r="I16" s="155"/>
      <c r="J16" s="71" t="str">
        <f>IF(OR(K16="",L16=""),"",IF(K16&gt;L16,"V",IF(K16=L16,"","P")))</f>
        <v>V</v>
      </c>
      <c r="K16" s="72">
        <v>21</v>
      </c>
      <c r="L16" s="72">
        <v>12</v>
      </c>
      <c r="M16" s="71" t="str">
        <f>IF(OR(K16="",L16=""),"",IF(L16&gt;K16,"V",IF(K16=L16,"","P")))</f>
        <v>P</v>
      </c>
      <c r="N16" s="166"/>
      <c r="O16" s="154" t="str">
        <f>IF(VLOOKUP(N15,$B$9:$Q$13,11,FALSE)="","",VLOOKUP(N15,$B$9:$Q$13,11,FALSE))</f>
        <v/>
      </c>
      <c r="P16" s="154"/>
      <c r="Q16" s="154"/>
      <c r="R16" s="154"/>
      <c r="S16" s="155"/>
      <c r="U16" s="153"/>
      <c r="V16" s="15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63"/>
      <c r="C17" s="3"/>
      <c r="D17" s="164"/>
      <c r="E17" s="175" t="str">
        <f>IF(VLOOKUP(D15,$B$9:$D$12,3,FALSE)="","",VLOOKUP((VLOOKUP(D15,$B$9:$D$12,3,FALSE)),[1]Lég!$H$3:$J$30,3,FALSE))</f>
        <v>DU TOURNESOL</v>
      </c>
      <c r="F17" s="175"/>
      <c r="G17" s="175"/>
      <c r="H17" s="175"/>
      <c r="I17" s="175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67"/>
      <c r="O17" s="175" t="str">
        <f>IF(VLOOKUP(N15,$B$9:$D$12,3,FALSE)="","",VLOOKUP((VLOOKUP(N15,$B$9:$D$12,3,FALSE)),[1]Lég!$H$3:$J$30,3,FALSE))</f>
        <v>MONTCALM</v>
      </c>
      <c r="P17" s="175"/>
      <c r="Q17" s="175"/>
      <c r="R17" s="175"/>
      <c r="S17" s="175"/>
      <c r="U17" s="153"/>
      <c r="V17" s="153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63"/>
      <c r="C19" s="3"/>
      <c r="D19" s="169">
        <v>2</v>
      </c>
      <c r="E19" s="154" t="str">
        <f>VLOOKUP(D19,$B$9:$J$13,4,FALSE)</f>
        <v>Léann Richard Mounaqui</v>
      </c>
      <c r="F19" s="154"/>
      <c r="G19" s="154"/>
      <c r="H19" s="154"/>
      <c r="I19" s="155"/>
      <c r="J19" s="71" t="str">
        <f>IF(OR(K19="",L19=""),"",IF(K19&gt;L19,"V",IF(K19=L19,"","P")))</f>
        <v>P</v>
      </c>
      <c r="K19" s="72">
        <v>15</v>
      </c>
      <c r="L19" s="72">
        <v>21</v>
      </c>
      <c r="M19" s="71" t="str">
        <f>IF(OR(K19="",L19=""),"",IF(L19&gt;K19,"V",IF(K19=L19,"","P")))</f>
        <v>V</v>
      </c>
      <c r="N19" s="165">
        <v>3</v>
      </c>
      <c r="O19" s="154" t="str">
        <f>VLOOKUP(N19,$B$9:$J$13,4,FALSE)</f>
        <v>Rafaelle Martins Barbas</v>
      </c>
      <c r="P19" s="154"/>
      <c r="Q19" s="154"/>
      <c r="R19" s="154"/>
      <c r="S19" s="155"/>
      <c r="U19" s="153">
        <f>IF(OR(K19="",L19=""),"",(COUNTIF(J19:J21,"V")*3)+(COUNTIF(J19:J21,"P")*1)+(COUNTIF(J19:J21,"VS")*1))</f>
        <v>4</v>
      </c>
      <c r="V19" s="153">
        <f>IF(OR(K19="",L19=""),"",(COUNTIF(M19:M21,"V")*3)+(COUNTIF(M19:M21,"P")*1)+(COUNTIF(M19:M21,"VS")*1))</f>
        <v>5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63"/>
      <c r="C20" s="3"/>
      <c r="D20" s="170"/>
      <c r="E20" s="154" t="str">
        <f>IF(VLOOKUP(D19,$B$9:$Q$13,11,FALSE)="","",VLOOKUP(D19,$B$9:$Q$13,11,FALSE))</f>
        <v/>
      </c>
      <c r="F20" s="154"/>
      <c r="G20" s="154"/>
      <c r="H20" s="154"/>
      <c r="I20" s="155"/>
      <c r="J20" s="71" t="str">
        <f>IF(OR(K20="",L20=""),"",IF(K20&gt;L20,"V",IF(K20=L20,"","P")))</f>
        <v>V</v>
      </c>
      <c r="K20" s="72">
        <v>21</v>
      </c>
      <c r="L20" s="72">
        <v>11</v>
      </c>
      <c r="M20" s="71" t="str">
        <f>IF(OR(K20="",L20=""),"",IF(L20&gt;K20,"V",IF(K20=L20,"","P")))</f>
        <v>P</v>
      </c>
      <c r="N20" s="166"/>
      <c r="O20" s="154" t="str">
        <f>IF(VLOOKUP(N19,$B$9:$Q$13,11,FALSE)="","",VLOOKUP(N19,$B$9:$Q$13,11,FALSE))</f>
        <v/>
      </c>
      <c r="P20" s="154"/>
      <c r="Q20" s="154"/>
      <c r="R20" s="154"/>
      <c r="S20" s="155"/>
      <c r="U20" s="153"/>
      <c r="V20" s="153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63"/>
      <c r="C21" s="3"/>
      <c r="D21" s="171"/>
      <c r="E21" s="175" t="str">
        <f>IF(VLOOKUP(D19,$B$9:$D$12,3,FALSE)="","",VLOOKUP((VLOOKUP(D19,$B$9:$D$12,3,FALSE)),[1]Lég!$H$3:$J$30,3,FALSE))</f>
        <v>SÉM. SHERBROOKE</v>
      </c>
      <c r="F21" s="175"/>
      <c r="G21" s="175"/>
      <c r="H21" s="175"/>
      <c r="I21" s="175"/>
      <c r="J21" s="71" t="str">
        <f>IF(OR(K21="",L21=""),"",IF(K21&gt;L21,"VS","PS"))</f>
        <v>PS</v>
      </c>
      <c r="K21" s="72">
        <v>10</v>
      </c>
      <c r="L21" s="72">
        <v>12</v>
      </c>
      <c r="M21" s="71" t="str">
        <f>IF(OR(K21="",L21=""),"",IF(L21&gt;K21,"VS","PS"))</f>
        <v>VS</v>
      </c>
      <c r="N21" s="167"/>
      <c r="O21" s="175" t="str">
        <f>IF(VLOOKUP(N19,$B$9:$D$12,3,FALSE)="","",VLOOKUP((VLOOKUP(N19,$B$9:$D$12,3,FALSE)),[1]Lég!$H$3:$J$30,3,FALSE))</f>
        <v>MONTCALM</v>
      </c>
      <c r="P21" s="175"/>
      <c r="Q21" s="175"/>
      <c r="R21" s="175"/>
      <c r="S21" s="175"/>
      <c r="U21" s="153"/>
      <c r="V21" s="153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68"/>
      <c r="C23" s="3"/>
      <c r="D23" s="169">
        <v>1</v>
      </c>
      <c r="E23" s="154" t="str">
        <f>VLOOKUP(D23,$B$9:$J$13,4,FALSE)</f>
        <v>Marianne Carrier</v>
      </c>
      <c r="F23" s="154"/>
      <c r="G23" s="154"/>
      <c r="H23" s="154"/>
      <c r="I23" s="155"/>
      <c r="J23" s="71" t="str">
        <f>IF(OR(K23="",L23=""),"",IF(K23&gt;L23,"V",IF(K23=L23,"","P")))</f>
        <v>V</v>
      </c>
      <c r="K23" s="72">
        <v>21</v>
      </c>
      <c r="L23" s="72">
        <v>13</v>
      </c>
      <c r="M23" s="71" t="str">
        <f>IF(OR(K23="",L23=""),"",IF(L23&gt;K23,"V",IF(K23=L23,"","P")))</f>
        <v>P</v>
      </c>
      <c r="N23" s="165">
        <v>2</v>
      </c>
      <c r="O23" s="154" t="str">
        <f>VLOOKUP(N23,$B$9:$J$13,4,FALSE)</f>
        <v>Léann Richard Mounaqui</v>
      </c>
      <c r="P23" s="154"/>
      <c r="Q23" s="154"/>
      <c r="R23" s="154"/>
      <c r="S23" s="155"/>
      <c r="U23" s="153">
        <f>IF(OR(K23="",L23=""),"",(COUNTIF(J23:J25,"V")*3)+(COUNTIF(J23:J25,"P")*1)+(COUNTIF(J23:J25,"VS")*1))</f>
        <v>6</v>
      </c>
      <c r="V23" s="153">
        <f>IF(OR(K23="",L23=""),"",(COUNTIF(M23:M25,"V")*3)+(COUNTIF(M23:M25,"P")*1)+(COUNTIF(M23:M25,"VS")*1))</f>
        <v>2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68"/>
      <c r="C24" s="3"/>
      <c r="D24" s="170"/>
      <c r="E24" s="154" t="str">
        <f>IF(VLOOKUP(D23,$B$9:$Q$13,11,FALSE)="","",VLOOKUP(D23,$B$9:$Q$13,11,FALSE))</f>
        <v/>
      </c>
      <c r="F24" s="154"/>
      <c r="G24" s="154"/>
      <c r="H24" s="154"/>
      <c r="I24" s="155"/>
      <c r="J24" s="71" t="str">
        <f>IF(OR(K24="",L24=""),"",IF(K24&gt;L24,"V",IF(K24=L24,"","P")))</f>
        <v>V</v>
      </c>
      <c r="K24" s="72">
        <v>21</v>
      </c>
      <c r="L24" s="72">
        <v>16</v>
      </c>
      <c r="M24" s="71" t="str">
        <f>IF(OR(K24="",L24=""),"",IF(L24&gt;K24,"V",IF(K24=L24,"","P")))</f>
        <v>P</v>
      </c>
      <c r="N24" s="166"/>
      <c r="O24" s="154" t="str">
        <f>IF(VLOOKUP(N23,$B$9:$Q$13,11,FALSE)="","",VLOOKUP(N23,$B$9:$Q$13,11,FALSE))</f>
        <v/>
      </c>
      <c r="P24" s="154"/>
      <c r="Q24" s="154"/>
      <c r="R24" s="154"/>
      <c r="S24" s="155"/>
      <c r="U24" s="153"/>
      <c r="V24" s="153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68"/>
      <c r="C25" s="3"/>
      <c r="D25" s="171"/>
      <c r="E25" s="175" t="str">
        <f>IF(VLOOKUP(D23,$B$9:$D$12,3,FALSE)="","",VLOOKUP((VLOOKUP(D23,$B$9:$D$12,3,FALSE)),[1]Lég!$H$3:$J$30,3,FALSE))</f>
        <v>DU TOURNESOL</v>
      </c>
      <c r="F25" s="175"/>
      <c r="G25" s="175"/>
      <c r="H25" s="175"/>
      <c r="I25" s="175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67"/>
      <c r="O25" s="175" t="str">
        <f>IF(VLOOKUP(N23,$B$9:$D$12,3,FALSE)="","",VLOOKUP((VLOOKUP(N23,$B$9:$D$12,3,FALSE)),[1]Lég!$H$3:$J$30,3,FALSE))</f>
        <v>SÉM. SHERBROOKE</v>
      </c>
      <c r="P25" s="175"/>
      <c r="Q25" s="175"/>
      <c r="R25" s="175"/>
      <c r="S25" s="175"/>
      <c r="U25" s="153"/>
      <c r="V25" s="153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68"/>
      <c r="C27" s="3"/>
      <c r="D27" s="169">
        <v>3</v>
      </c>
      <c r="E27" s="154" t="str">
        <f>VLOOKUP(D27,$B$9:$J$13,4,FALSE)</f>
        <v>Rafaelle Martins Barbas</v>
      </c>
      <c r="F27" s="154"/>
      <c r="G27" s="154"/>
      <c r="H27" s="154"/>
      <c r="I27" s="155"/>
      <c r="J27" s="71" t="str">
        <f>IF(OR(K27="",L27=""),"",IF(K27&gt;L27,"V",IF(K27=L27,"","P")))</f>
        <v>V</v>
      </c>
      <c r="K27" s="72">
        <v>22</v>
      </c>
      <c r="L27" s="72">
        <v>20</v>
      </c>
      <c r="M27" s="71" t="str">
        <f>IF(OR(K27="",L27=""),"",IF(L27&gt;K27,"V",IF(K27=L27,"","P")))</f>
        <v>P</v>
      </c>
      <c r="N27" s="165">
        <v>4</v>
      </c>
      <c r="O27" s="154" t="str">
        <f>VLOOKUP(N27,$B$9:$J$13,4,FALSE)</f>
        <v>Gabrielle Rodrigue</v>
      </c>
      <c r="P27" s="154"/>
      <c r="Q27" s="154"/>
      <c r="R27" s="154"/>
      <c r="S27" s="155"/>
      <c r="U27" s="153">
        <f>IF(OR(K27="",L27=""),"",(COUNTIF(J27:J29,"V")*3)+(COUNTIF(J27:J29,"P")*1)+(COUNTIF(J27:J29,"VS")*1))</f>
        <v>6</v>
      </c>
      <c r="V27" s="153">
        <f>IF(OR(K27="",L27=""),"",(COUNTIF(M27:M29,"V")*3)+(COUNTIF(M27:M29,"P")*1)+(COUNTIF(M27:M29,"VS")*1))</f>
        <v>2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68"/>
      <c r="C28" s="3"/>
      <c r="D28" s="170"/>
      <c r="E28" s="154" t="str">
        <f>IF(VLOOKUP(D27,$B$9:$Q$13,11,FALSE)="","",VLOOKUP(D27,$B$9:$Q$13,11,FALSE))</f>
        <v/>
      </c>
      <c r="F28" s="154"/>
      <c r="G28" s="154"/>
      <c r="H28" s="154"/>
      <c r="I28" s="155"/>
      <c r="J28" s="71" t="str">
        <f>IF(OR(K28="",L28=""),"",IF(K28&gt;L28,"V",IF(K28=L28,"","P")))</f>
        <v>V</v>
      </c>
      <c r="K28" s="72">
        <v>23</v>
      </c>
      <c r="L28" s="72">
        <v>21</v>
      </c>
      <c r="M28" s="71" t="str">
        <f>IF(OR(K28="",L28=""),"",IF(L28&gt;K28,"V",IF(K28=L28,"","P")))</f>
        <v>P</v>
      </c>
      <c r="N28" s="166"/>
      <c r="O28" s="154" t="str">
        <f>IF(VLOOKUP(N27,$B$9:$Q$13,11,FALSE)="","",VLOOKUP(N27,$B$9:$Q$13,11,FALSE))</f>
        <v/>
      </c>
      <c r="P28" s="154"/>
      <c r="Q28" s="154"/>
      <c r="R28" s="154"/>
      <c r="S28" s="155"/>
      <c r="U28" s="153"/>
      <c r="V28" s="153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68"/>
      <c r="C29" s="3"/>
      <c r="D29" s="171"/>
      <c r="E29" s="175" t="str">
        <f>IF(VLOOKUP(D27,$B$9:$D$12,3,FALSE)="","",VLOOKUP((VLOOKUP(D27,$B$9:$D$12,3,FALSE)),[1]Lég!$H$3:$J$30,3,FALSE))</f>
        <v>MONTCALM</v>
      </c>
      <c r="F29" s="175"/>
      <c r="G29" s="175"/>
      <c r="H29" s="175"/>
      <c r="I29" s="175"/>
      <c r="J29" s="71" t="str">
        <f>IF(OR(K29="",L29=""),"",IF(K29&gt;L29,"VS","PS"))</f>
        <v/>
      </c>
      <c r="K29" s="72"/>
      <c r="L29" s="72"/>
      <c r="M29" s="71" t="str">
        <f>IF(OR(K29="",L29=""),"",IF(L29&gt;K29,"VS","PS"))</f>
        <v/>
      </c>
      <c r="N29" s="167"/>
      <c r="O29" s="175" t="str">
        <f>IF(VLOOKUP(N27,$B$9:$D$12,3,FALSE)="","",VLOOKUP((VLOOKUP(N27,$B$9:$D$12,3,FALSE)),[1]Lég!$H$3:$J$30,3,FALSE))</f>
        <v>MONTCALM</v>
      </c>
      <c r="P29" s="175"/>
      <c r="Q29" s="175"/>
      <c r="R29" s="175"/>
      <c r="S29" s="175"/>
      <c r="U29" s="153"/>
      <c r="V29" s="153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68"/>
      <c r="C31" s="3"/>
      <c r="D31" s="169">
        <v>2</v>
      </c>
      <c r="E31" s="154" t="str">
        <f>VLOOKUP(D31,$B$9:$J$13,4,FALSE)</f>
        <v>Léann Richard Mounaqui</v>
      </c>
      <c r="F31" s="154"/>
      <c r="G31" s="154"/>
      <c r="H31" s="154"/>
      <c r="I31" s="155"/>
      <c r="J31" s="71" t="str">
        <f>IF(OR(K31="",L31=""),"",IF(K31&gt;L31,"V",IF(K31=L31,"","P")))</f>
        <v>V</v>
      </c>
      <c r="K31" s="72">
        <v>21</v>
      </c>
      <c r="L31" s="72">
        <v>11</v>
      </c>
      <c r="M31" s="71" t="str">
        <f>IF(OR(K31="",L31=""),"",IF(L31&gt;K31,"V",IF(K31=L31,"","P")))</f>
        <v>P</v>
      </c>
      <c r="N31" s="165">
        <v>4</v>
      </c>
      <c r="O31" s="154" t="str">
        <f>VLOOKUP(N31,$B$9:$J$13,4,FALSE)</f>
        <v>Gabrielle Rodrigue</v>
      </c>
      <c r="P31" s="154"/>
      <c r="Q31" s="154"/>
      <c r="R31" s="154"/>
      <c r="S31" s="155"/>
      <c r="U31" s="153">
        <f>IF(OR(K31="",L31=""),"",(COUNTIF(J31:J33,"V")*3)+(COUNTIF(J31:J33,"P")*1)+(COUNTIF(J31:J33,"VS")*1))</f>
        <v>6</v>
      </c>
      <c r="V31" s="153">
        <f>IF(OR(K31="",L31=""),"",(COUNTIF(M31:M33,"V")*3)+(COUNTIF(M31:M33,"P")*1)+(COUNTIF(M31:M33,"VS")*1))</f>
        <v>2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68"/>
      <c r="C32" s="3"/>
      <c r="D32" s="170"/>
      <c r="E32" s="154" t="str">
        <f>IF(VLOOKUP(D31,$B$9:$Q$13,11,FALSE)="","",VLOOKUP(D31,$B$9:$Q$13,11,FALSE))</f>
        <v/>
      </c>
      <c r="F32" s="154"/>
      <c r="G32" s="154"/>
      <c r="H32" s="154"/>
      <c r="I32" s="155"/>
      <c r="J32" s="71" t="str">
        <f>IF(OR(K32="",L32=""),"",IF(K32&gt;L32,"V",IF(K32=L32,"","P")))</f>
        <v>V</v>
      </c>
      <c r="K32" s="72">
        <v>21</v>
      </c>
      <c r="L32" s="72">
        <v>19</v>
      </c>
      <c r="M32" s="71" t="str">
        <f>IF(OR(K32="",L32=""),"",IF(L32&gt;K32,"V",IF(K32=L32,"","P")))</f>
        <v>P</v>
      </c>
      <c r="N32" s="166"/>
      <c r="O32" s="154" t="str">
        <f>IF(VLOOKUP(N31,$B$9:$Q$13,11,FALSE)="","",VLOOKUP(N31,$B$9:$Q$13,11,FALSE))</f>
        <v/>
      </c>
      <c r="P32" s="154"/>
      <c r="Q32" s="154"/>
      <c r="R32" s="154"/>
      <c r="S32" s="155"/>
      <c r="U32" s="153"/>
      <c r="V32" s="153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68"/>
      <c r="C33" s="3"/>
      <c r="D33" s="171"/>
      <c r="E33" s="175" t="str">
        <f>IF(VLOOKUP(D31,$B$9:$D$12,3,FALSE)="","",VLOOKUP((VLOOKUP(D31,$B$9:$D$12,3,FALSE)),[1]Lég!$H$3:$J$30,3,FALSE))</f>
        <v>SÉM. SHERBROOKE</v>
      </c>
      <c r="F33" s="175"/>
      <c r="G33" s="175"/>
      <c r="H33" s="175"/>
      <c r="I33" s="175"/>
      <c r="J33" s="71" t="str">
        <f>IF(OR(K33="",L33=""),"",IF(K33&gt;L33,"VS","PS"))</f>
        <v/>
      </c>
      <c r="K33" s="72"/>
      <c r="L33" s="72"/>
      <c r="M33" s="71" t="str">
        <f>IF(OR(K33="",L33=""),"",IF(L33&gt;K33,"VS","PS"))</f>
        <v/>
      </c>
      <c r="N33" s="167"/>
      <c r="O33" s="175" t="str">
        <f>IF(VLOOKUP(N31,$B$9:$D$12,3,FALSE)="","",VLOOKUP((VLOOKUP(N31,$B$9:$D$12,3,FALSE)),[1]Lég!$H$3:$J$30,3,FALSE))</f>
        <v>MONTCALM</v>
      </c>
      <c r="P33" s="175"/>
      <c r="Q33" s="175"/>
      <c r="R33" s="175"/>
      <c r="S33" s="175"/>
      <c r="U33" s="153"/>
      <c r="V33" s="153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68"/>
      <c r="C35" s="3"/>
      <c r="D35" s="169">
        <v>1</v>
      </c>
      <c r="E35" s="154" t="str">
        <f>VLOOKUP(D35,$B$9:$J$13,4,FALSE)</f>
        <v>Marianne Carrier</v>
      </c>
      <c r="F35" s="154"/>
      <c r="G35" s="154"/>
      <c r="H35" s="154"/>
      <c r="I35" s="155"/>
      <c r="J35" s="71" t="str">
        <f>IF(OR(K35="",L35=""),"",IF(K35&gt;L35,"V",IF(K35=L35,"","P")))</f>
        <v>V</v>
      </c>
      <c r="K35" s="72">
        <v>21</v>
      </c>
      <c r="L35" s="72">
        <v>5</v>
      </c>
      <c r="M35" s="71" t="str">
        <f>IF(OR(K35="",L35=""),"",IF(L35&gt;K35,"V",IF(K35=L35,"","P")))</f>
        <v>P</v>
      </c>
      <c r="N35" s="165">
        <v>3</v>
      </c>
      <c r="O35" s="154" t="str">
        <f>VLOOKUP(N35,$B$9:$J$13,4,FALSE)</f>
        <v>Rafaelle Martins Barbas</v>
      </c>
      <c r="P35" s="154"/>
      <c r="Q35" s="154"/>
      <c r="R35" s="154"/>
      <c r="S35" s="155"/>
      <c r="U35" s="153">
        <f>IF(OR(K35="",L35=""),"",(COUNTIF(J35:J37,"V")*3)+(COUNTIF(J35:J37,"P")*1)+(COUNTIF(J35:J37,"VS")*1))</f>
        <v>6</v>
      </c>
      <c r="V35" s="153">
        <f>IF(OR(K35="",L35=""),"",(COUNTIF(M35:M37,"V")*3)+(COUNTIF(M35:M37,"P")*1)+(COUNTIF(M35:M37,"VS")*1))</f>
        <v>2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68"/>
      <c r="C36" s="3"/>
      <c r="D36" s="170"/>
      <c r="E36" s="154" t="str">
        <f>IF(VLOOKUP(D35,$B$9:$Q$13,11,FALSE)="","",VLOOKUP(D35,$B$9:$Q$13,11,FALSE))</f>
        <v/>
      </c>
      <c r="F36" s="154"/>
      <c r="G36" s="154"/>
      <c r="H36" s="154"/>
      <c r="I36" s="155"/>
      <c r="J36" s="71" t="str">
        <f>IF(OR(K36="",L36=""),"",IF(K36&gt;L36,"V",IF(K36=L36,"","P")))</f>
        <v>V</v>
      </c>
      <c r="K36" s="72">
        <v>21</v>
      </c>
      <c r="L36" s="72">
        <v>3</v>
      </c>
      <c r="M36" s="71" t="str">
        <f>IF(OR(K36="",L36=""),"",IF(L36&gt;K36,"V",IF(K36=L36,"","P")))</f>
        <v>P</v>
      </c>
      <c r="N36" s="166"/>
      <c r="O36" s="154" t="str">
        <f>IF(VLOOKUP(N35,$B$9:$Q$13,11,FALSE)="","",VLOOKUP(N35,$B$9:$Q$13,11,FALSE))</f>
        <v/>
      </c>
      <c r="P36" s="154"/>
      <c r="Q36" s="154"/>
      <c r="R36" s="154"/>
      <c r="S36" s="155"/>
      <c r="U36" s="153"/>
      <c r="V36" s="153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68"/>
      <c r="C37" s="3"/>
      <c r="D37" s="171"/>
      <c r="E37" s="175" t="str">
        <f>IF(VLOOKUP(D35,$B$9:$D$12,3,FALSE)="","",VLOOKUP((VLOOKUP(D35,$B$9:$D$12,3,FALSE)),[1]Lég!$H$3:$J$30,3,FALSE))</f>
        <v>DU TOURNESOL</v>
      </c>
      <c r="F37" s="175"/>
      <c r="G37" s="175"/>
      <c r="H37" s="175"/>
      <c r="I37" s="175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67"/>
      <c r="O37" s="175" t="str">
        <f>IF(VLOOKUP(N35,$B$9:$D$12,3,FALSE)="","",VLOOKUP((VLOOKUP(N35,$B$9:$D$12,3,FALSE)),[1]Lég!$H$3:$J$30,3,FALSE))</f>
        <v>MONTCALM</v>
      </c>
      <c r="P37" s="175"/>
      <c r="Q37" s="175"/>
      <c r="R37" s="175"/>
      <c r="S37" s="175"/>
      <c r="U37" s="153"/>
      <c r="V37" s="153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76">
        <v>2</v>
      </c>
      <c r="B40" s="177"/>
      <c r="C40" s="3"/>
      <c r="D40" s="178" t="s">
        <v>177</v>
      </c>
      <c r="E40" s="154" t="str">
        <f>IF(A40="","",VLOOKUP(A40,$B$9:$J$13,4,FALSE))</f>
        <v>Léann Richard Mounaqui</v>
      </c>
      <c r="F40" s="154"/>
      <c r="G40" s="154"/>
      <c r="H40" s="154"/>
      <c r="I40" s="155"/>
      <c r="J40" s="71" t="str">
        <f>IF(OR(K40="",L40=""),"",IF(K40&gt;L40,"V",IF(K40=L40,"","P")))</f>
        <v>V</v>
      </c>
      <c r="K40" s="72">
        <v>21</v>
      </c>
      <c r="L40" s="72">
        <v>17</v>
      </c>
      <c r="M40" s="71" t="str">
        <f>IF(OR(K40="",L40=""),"",IF(L40&gt;K40,"V",IF(K40=L40,"","P")))</f>
        <v>P</v>
      </c>
      <c r="N40" s="181" t="s">
        <v>178</v>
      </c>
      <c r="O40" s="154" t="str">
        <f>IF(W40="","",VLOOKUP(W40,$B$9:$J$13,4,FALSE))</f>
        <v>Gabrielle Rodrigue</v>
      </c>
      <c r="P40" s="154"/>
      <c r="Q40" s="154"/>
      <c r="R40" s="154"/>
      <c r="S40" s="155"/>
      <c r="T40" s="99"/>
      <c r="U40" s="153">
        <f>IF(OR(K40="",L40=""),"",(COUNTIF(J40:J42,"V")*3)+(COUNTIF(J40:J42,"P")*1)+(COUNTIF(J40:J42,"VS")*1))</f>
        <v>6</v>
      </c>
      <c r="V40" s="153">
        <f>IF(OR(K40="",L40=""),"",(COUNTIF(M40:M42,"V")*3)+(COUNTIF(M40:M42,"P")*1)+(COUNTIF(M40:M42,"VS")*1))</f>
        <v>2</v>
      </c>
      <c r="W40" s="176">
        <v>4</v>
      </c>
      <c r="AG40" s="81"/>
    </row>
    <row r="41" spans="1:33" s="82" customFormat="1" ht="15.75" x14ac:dyDescent="0.2">
      <c r="A41" s="176"/>
      <c r="B41" s="177"/>
      <c r="C41" s="3"/>
      <c r="D41" s="179"/>
      <c r="E41" s="154" t="str">
        <f>IF(A40="","",IF(VLOOKUP(A40,$B$9:$Q$13,11,FALSE)="","",VLOOKUP(A40,$B$9:$Q$13,11,FALSE)))</f>
        <v/>
      </c>
      <c r="F41" s="154"/>
      <c r="G41" s="154"/>
      <c r="H41" s="154"/>
      <c r="I41" s="155"/>
      <c r="J41" s="71" t="str">
        <f>IF(OR(K41="",L41=""),"",IF(K41&gt;L41,"V",IF(K41=L41,"","P")))</f>
        <v>V</v>
      </c>
      <c r="K41" s="72">
        <v>21</v>
      </c>
      <c r="L41" s="72">
        <v>17</v>
      </c>
      <c r="M41" s="71" t="str">
        <f>IF(OR(K41="",L41=""),"",IF(L41&gt;K41,"V",IF(K41=L41,"","P")))</f>
        <v>P</v>
      </c>
      <c r="N41" s="182"/>
      <c r="O41" s="154" t="str">
        <f>IF(W40="","",IF(VLOOKUP(W40,$B$9:$Q$13,11,FALSE)="","",VLOOKUP(W40,$B$9:$Q$13,11,FALSE)))</f>
        <v/>
      </c>
      <c r="P41" s="154"/>
      <c r="Q41" s="154"/>
      <c r="R41" s="154"/>
      <c r="S41" s="155"/>
      <c r="T41" s="99"/>
      <c r="U41" s="153"/>
      <c r="V41" s="153"/>
      <c r="W41" s="176"/>
      <c r="AG41" s="81"/>
    </row>
    <row r="42" spans="1:33" s="82" customFormat="1" ht="15.75" x14ac:dyDescent="0.2">
      <c r="A42" s="176"/>
      <c r="B42" s="177"/>
      <c r="C42" s="3"/>
      <c r="D42" s="180"/>
      <c r="E42" s="175" t="str">
        <f>IF(A40="","",VLOOKUP((VLOOKUP(A40,$B$9:$D$12,3,FALSE)),[1]Lég!$H$3:$J$30,3,FALSE))</f>
        <v>SÉM. SHERBROOKE</v>
      </c>
      <c r="F42" s="175"/>
      <c r="G42" s="175"/>
      <c r="H42" s="175"/>
      <c r="I42" s="175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83"/>
      <c r="O42" s="175" t="str">
        <f>IF(W40="","",VLOOKUP((VLOOKUP(W40,$B$9:$D$12,3,FALSE)),[1]Lég!$H$3:$J$30,3,FALSE))</f>
        <v>MONTCALM</v>
      </c>
      <c r="P42" s="175"/>
      <c r="Q42" s="175"/>
      <c r="R42" s="175"/>
      <c r="S42" s="175"/>
      <c r="T42" s="99"/>
      <c r="U42" s="153"/>
      <c r="V42" s="153"/>
      <c r="W42" s="176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76">
        <v>1</v>
      </c>
      <c r="B44" s="177"/>
      <c r="C44" s="3"/>
      <c r="D44" s="178" t="s">
        <v>179</v>
      </c>
      <c r="E44" s="154" t="str">
        <f>IF(A44="","",VLOOKUP(A44,$B$9:$J$13,4,FALSE))</f>
        <v>Marianne Carrier</v>
      </c>
      <c r="F44" s="154"/>
      <c r="G44" s="154"/>
      <c r="H44" s="154"/>
      <c r="I44" s="155"/>
      <c r="J44" s="71" t="str">
        <f>IF(OR(K44="",L44=""),"",IF(K44&gt;L44,"V",IF(K44=L44,"","P")))</f>
        <v>V</v>
      </c>
      <c r="K44" s="72">
        <v>21</v>
      </c>
      <c r="L44" s="72">
        <v>8</v>
      </c>
      <c r="M44" s="71" t="str">
        <f>IF(OR(K44="",L44=""),"",IF(L44&gt;K44,"V",IF(K44=L44,"","P")))</f>
        <v>P</v>
      </c>
      <c r="N44" s="181" t="s">
        <v>180</v>
      </c>
      <c r="O44" s="154" t="str">
        <f>IF(W44="","",VLOOKUP(W44,$B$9:$J$13,4,FALSE))</f>
        <v>Rafaelle Martins Barbas</v>
      </c>
      <c r="P44" s="154"/>
      <c r="Q44" s="154"/>
      <c r="R44" s="154"/>
      <c r="S44" s="155"/>
      <c r="T44" s="99"/>
      <c r="U44" s="153">
        <f>IF(OR(K44="",L44=""),"",(COUNTIF(J44:J46,"V")*3)+(COUNTIF(J44:J46,"P")*1)+(COUNTIF(J44:J46,"VS")*1))</f>
        <v>6</v>
      </c>
      <c r="V44" s="153">
        <f>IF(OR(K44="",L44=""),"",(COUNTIF(M44:M46,"V")*3)+(COUNTIF(M44:M46,"P")*1)+(COUNTIF(M44:M46,"VS")*1))</f>
        <v>2</v>
      </c>
      <c r="W44" s="176">
        <v>3</v>
      </c>
      <c r="AG44" s="81"/>
    </row>
    <row r="45" spans="1:33" s="82" customFormat="1" ht="15.75" x14ac:dyDescent="0.2">
      <c r="A45" s="176"/>
      <c r="B45" s="177"/>
      <c r="C45" s="3"/>
      <c r="D45" s="179"/>
      <c r="E45" s="154" t="str">
        <f>IF(A44="","",IF(VLOOKUP(A44,$B$9:$Q$13,11,FALSE)="","",VLOOKUP(A44,$B$9:$Q$13,11,FALSE)))</f>
        <v/>
      </c>
      <c r="F45" s="154"/>
      <c r="G45" s="154"/>
      <c r="H45" s="154"/>
      <c r="I45" s="155"/>
      <c r="J45" s="71" t="str">
        <f>IF(OR(K45="",L45=""),"",IF(K45&gt;L45,"V",IF(K45=L45,"","P")))</f>
        <v>V</v>
      </c>
      <c r="K45" s="72">
        <v>21</v>
      </c>
      <c r="L45" s="72">
        <v>11</v>
      </c>
      <c r="M45" s="71" t="str">
        <f>IF(OR(K45="",L45=""),"",IF(L45&gt;K45,"V",IF(K45=L45,"","P")))</f>
        <v>P</v>
      </c>
      <c r="N45" s="182"/>
      <c r="O45" s="154" t="str">
        <f>IF(W44="","",IF(VLOOKUP(W44,$B$9:$Q$13,11,FALSE)="","",VLOOKUP(W44,$B$9:$Q$13,11,FALSE)))</f>
        <v/>
      </c>
      <c r="P45" s="154"/>
      <c r="Q45" s="154"/>
      <c r="R45" s="154"/>
      <c r="S45" s="155"/>
      <c r="T45" s="99"/>
      <c r="U45" s="153"/>
      <c r="V45" s="153"/>
      <c r="W45" s="176"/>
      <c r="AG45" s="81"/>
    </row>
    <row r="46" spans="1:33" s="82" customFormat="1" ht="15.75" x14ac:dyDescent="0.2">
      <c r="A46" s="176"/>
      <c r="B46" s="177"/>
      <c r="C46" s="3"/>
      <c r="D46" s="180"/>
      <c r="E46" s="175" t="str">
        <f>IF(A44="","",VLOOKUP((VLOOKUP(A44,$B$9:$D$12,3,FALSE)),[1]Lég!$H$3:$J$30,3,FALSE))</f>
        <v>DU TOURNESOL</v>
      </c>
      <c r="F46" s="175"/>
      <c r="G46" s="175"/>
      <c r="H46" s="175"/>
      <c r="I46" s="175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83"/>
      <c r="O46" s="175" t="str">
        <f>IF(W44="","",VLOOKUP((VLOOKUP(W44,$B$9:$D$13,3,FALSE)),[1]Lég!$H$3:$J$30,3,FALSE))</f>
        <v>MONTCALM</v>
      </c>
      <c r="P46" s="175"/>
      <c r="Q46" s="175"/>
      <c r="R46" s="175"/>
      <c r="S46" s="175"/>
      <c r="T46" s="99"/>
      <c r="U46" s="153"/>
      <c r="V46" s="153"/>
      <c r="W46" s="176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</mergeCells>
  <conditionalFormatting sqref="B2:B3">
    <cfRule type="expression" dxfId="23" priority="23">
      <formula>B2=VLOOKUP("X2",$A$9:$J$13,5,FALSE)</formula>
    </cfRule>
    <cfRule type="expression" dxfId="22" priority="24">
      <formula>B2=VLOOKUP("X1",$A$9:$J$12,5,FALSE)</formula>
    </cfRule>
  </conditionalFormatting>
  <conditionalFormatting sqref="B8:Q8">
    <cfRule type="expression" dxfId="21" priority="11">
      <formula>B8=VLOOKUP("X1",$A$9:$J$13,5,FALSE)</formula>
    </cfRule>
  </conditionalFormatting>
  <conditionalFormatting sqref="B9:Q13">
    <cfRule type="expression" dxfId="20" priority="2">
      <formula>B9=VLOOKUP("X4",$A$9:$J$13,5,FALSE)</formula>
    </cfRule>
    <cfRule type="expression" dxfId="19" priority="3">
      <formula>B9=VLOOKUP("X3",$A$9:$J$13,5,FALSE)</formula>
    </cfRule>
    <cfRule type="expression" dxfId="18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7" priority="20">
      <formula>B1=VLOOKUP("X2",$A$9:$J$13,5,FALSE)</formula>
    </cfRule>
    <cfRule type="expression" dxfId="16" priority="21">
      <formula>B1=VLOOKUP("X3",$A$9:$J$13,5,FALSE)</formula>
    </cfRule>
    <cfRule type="expression" dxfId="15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4" priority="19">
      <formula>B1=VLOOKUP("X1",$A$9:$J$13,5,FALSE)</formula>
    </cfRule>
  </conditionalFormatting>
  <conditionalFormatting sqref="B4:S7">
    <cfRule type="expression" dxfId="13" priority="6">
      <formula>B4=VLOOKUP("X1",$A$9:$J$13,5,FALSE)</formula>
    </cfRule>
    <cfRule type="expression" dxfId="12" priority="7">
      <formula>B4=VLOOKUP("X2",$A$9:$J$13,5,FALSE)</formula>
    </cfRule>
    <cfRule type="expression" dxfId="11" priority="8">
      <formula>B4=VLOOKUP("X3",$A$9:$J$13,5,FALSE)</formula>
    </cfRule>
    <cfRule type="expression" dxfId="10" priority="9">
      <formula>B4=VLOOKUP("X4",$A$9:$J$13,5,FALSE)</formula>
    </cfRule>
  </conditionalFormatting>
  <conditionalFormatting sqref="C2:S3">
    <cfRule type="expression" dxfId="9" priority="13">
      <formula>C2=VLOOKUP("X4",$A$9:$J$13,5,FALSE)</formula>
    </cfRule>
    <cfRule type="expression" dxfId="8" priority="14">
      <formula>C2=VLOOKUP("X3",$A$9:$J$13,5,FALSE)</formula>
    </cfRule>
    <cfRule type="expression" dxfId="7" priority="15">
      <formula>C2=VLOOKUP("X2",$A$9:$J$13,5,FALSE)</formula>
    </cfRule>
  </conditionalFormatting>
  <conditionalFormatting sqref="D2:I3">
    <cfRule type="expression" dxfId="6" priority="12">
      <formula>D2=VLOOKUP("X5",$A$9:$J$13,5,FALSE)</formula>
    </cfRule>
    <cfRule type="expression" dxfId="5" priority="16">
      <formula>D2=VLOOKUP("X1",$A$9:$J$12,5,FALSE)</formula>
    </cfRule>
  </conditionalFormatting>
  <conditionalFormatting sqref="D9:J12">
    <cfRule type="expression" dxfId="4" priority="1">
      <formula>D9=VLOOKUP("X5",$A$9:$J$13,5,FALSE)</formula>
    </cfRule>
    <cfRule type="expression" dxfId="3" priority="5">
      <formula>D9=VLOOKUP("X1",$A$9:$J$12,5,FALSE)</formula>
    </cfRule>
  </conditionalFormatting>
  <conditionalFormatting sqref="E8:Q8">
    <cfRule type="expression" dxfId="2" priority="10">
      <formula>E8=VLOOKUP("X2",$A$9:$J$13,5,FALSE)</formula>
    </cfRule>
  </conditionalFormatting>
  <conditionalFormatting sqref="L9:Q10">
    <cfRule type="expression" dxfId="1" priority="17">
      <formula>L9=VLOOKUP("X5",$A$9:$J$13,5,FALSE)</formula>
    </cfRule>
    <cfRule type="expression" dxfId="0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19</vt:i4>
      </vt:variant>
    </vt:vector>
  </HeadingPairs>
  <TitlesOfParts>
    <vt:vector size="25" baseType="lpstr">
      <vt:lpstr>Lég</vt:lpstr>
      <vt:lpstr>CF3-1</vt:lpstr>
      <vt:lpstr>CF3-2</vt:lpstr>
      <vt:lpstr>CF4-1</vt:lpstr>
      <vt:lpstr>CF4-2</vt:lpstr>
      <vt:lpstr>CF4-3</vt:lpstr>
      <vt:lpstr>'CF3-1'!CM</vt:lpstr>
      <vt:lpstr>'CF3-2'!CM</vt:lpstr>
      <vt:lpstr>'CF4-1'!CM</vt:lpstr>
      <vt:lpstr>'CF4-2'!CM</vt:lpstr>
      <vt:lpstr>'CF4-3'!CM</vt:lpstr>
      <vt:lpstr>'CF3-1'!droite</vt:lpstr>
      <vt:lpstr>'CF3-1'!gauche</vt:lpstr>
      <vt:lpstr>'CF3-1'!titre</vt:lpstr>
      <vt:lpstr>'CF3-1'!TOURNOI</vt:lpstr>
      <vt:lpstr>'CF3-2'!TOURNOI</vt:lpstr>
      <vt:lpstr>'CF4-1'!TOURNOI</vt:lpstr>
      <vt:lpstr>'CF4-2'!TOURNOI</vt:lpstr>
      <vt:lpstr>'CF4-3'!TOURNOI</vt:lpstr>
      <vt:lpstr>'CF3-1'!Zone_d_impression</vt:lpstr>
      <vt:lpstr>'CF3-2'!Zone_d_impression</vt:lpstr>
      <vt:lpstr>'CF4-1'!Zone_d_impression</vt:lpstr>
      <vt:lpstr>'CF4-2'!Zone_d_impression</vt:lpstr>
      <vt:lpstr>'CF4-3'!Zone_d_impression</vt:lpstr>
      <vt:lpstr>Lég!Zone_d_impression</vt:lpstr>
    </vt:vector>
  </TitlesOfParts>
  <Company>Village de North Hatley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Bélisle</dc:creator>
  <cp:lastModifiedBy>Daniel Blouin</cp:lastModifiedBy>
  <cp:lastPrinted>2024-03-16T12:50:23Z</cp:lastPrinted>
  <dcterms:created xsi:type="dcterms:W3CDTF">2021-11-11T02:01:12Z</dcterms:created>
  <dcterms:modified xsi:type="dcterms:W3CDTF">2024-10-27T20:14:53Z</dcterms:modified>
</cp:coreProperties>
</file>