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1-Section Estrie\2024-25\"/>
    </mc:Choice>
  </mc:AlternateContent>
  <xr:revisionPtr revIDLastSave="0" documentId="13_ncr:1_{BF41DEC8-54DF-4D4A-9A80-D79B2E087916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92" r:id="rId2"/>
    <sheet name="D3-2" sheetId="93" r:id="rId3"/>
    <sheet name="D4-1" sheetId="78" r:id="rId4"/>
    <sheet name="D4-2" sheetId="90" r:id="rId5"/>
    <sheet name="D4-3" sheetId="80" r:id="rId6"/>
    <sheet name="D4-4" sheetId="81" r:id="rId7"/>
    <sheet name="D4-5" sheetId="82" r:id="rId8"/>
    <sheet name="D4-6" sheetId="91" r:id="rId9"/>
  </sheets>
  <externalReferences>
    <externalReference r:id="rId10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 localSheetId="6">#REF!</definedName>
    <definedName name="BF_1" localSheetId="7">#REF!</definedName>
    <definedName name="BF_1" localSheetId="8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 localSheetId="6">#REF!</definedName>
    <definedName name="BF_2" localSheetId="7">#REF!</definedName>
    <definedName name="BF_2" localSheetId="8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 localSheetId="6">#REF!</definedName>
    <definedName name="BM_1" localSheetId="7">#REF!</definedName>
    <definedName name="BM_1" localSheetId="8">#REF!</definedName>
    <definedName name="BM_1">#REF!</definedName>
    <definedName name="BM_2" localSheetId="2">#REF!</definedName>
    <definedName name="BM_2">#REF!</definedName>
    <definedName name="CF_1" localSheetId="2">#REF!</definedName>
    <definedName name="CF_1">#REF!</definedName>
    <definedName name="CF_2" localSheetId="2">#REF!</definedName>
    <definedName name="CF_2">#REF!</definedName>
    <definedName name="CM" localSheetId="1">'D3-1'!$A$2</definedName>
    <definedName name="CM" localSheetId="2">'D3-2'!$A$2</definedName>
    <definedName name="CM" localSheetId="3">'D4-1'!$A$2</definedName>
    <definedName name="CM" localSheetId="4">'D4-2'!$A$2</definedName>
    <definedName name="CM" localSheetId="5">'D4-3'!$A$2</definedName>
    <definedName name="CM" localSheetId="6">'D4-4'!$A$2</definedName>
    <definedName name="CM" localSheetId="7">'D4-5'!$A$2</definedName>
    <definedName name="CM" localSheetId="8">'D4-6'!$A$2</definedName>
    <definedName name="CM">#REF!</definedName>
    <definedName name="CM_1" localSheetId="2">#REF!</definedName>
    <definedName name="CM_1">#REF!</definedName>
    <definedName name="CM_2" localSheetId="2">#REF!</definedName>
    <definedName name="CM_2">#REF!</definedName>
    <definedName name="droite" localSheetId="1">#REF!</definedName>
    <definedName name="droite" localSheetId="2">#REF!</definedName>
    <definedName name="droite" localSheetId="3">#REF!</definedName>
    <definedName name="droite" localSheetId="4">#REF!</definedName>
    <definedName name="droite" localSheetId="5">#REF!</definedName>
    <definedName name="droite" localSheetId="6">#REF!</definedName>
    <definedName name="droite" localSheetId="7">#REF!</definedName>
    <definedName name="droite" localSheetId="8">#REF!</definedName>
    <definedName name="droite">#REF!</definedName>
    <definedName name="gauche" localSheetId="1">#REF!</definedName>
    <definedName name="gauche" localSheetId="2">#REF!</definedName>
    <definedName name="gauche" localSheetId="3">#REF!</definedName>
    <definedName name="gauche" localSheetId="4">#REF!</definedName>
    <definedName name="gauche" localSheetId="5">#REF!</definedName>
    <definedName name="gauche" localSheetId="6">#REF!</definedName>
    <definedName name="gauche" localSheetId="7">#REF!</definedName>
    <definedName name="gauche" localSheetId="8">#REF!</definedName>
    <definedName name="gauche">#REF!</definedName>
    <definedName name="JDF" localSheetId="2">#REF!</definedName>
    <definedName name="JDF">#REF!</definedName>
    <definedName name="JF_1" localSheetId="2">#REF!</definedName>
    <definedName name="JF_1">#REF!</definedName>
    <definedName name="JF_2" localSheetId="2">#REF!</definedName>
    <definedName name="JF_2">#REF!</definedName>
    <definedName name="JM_1" localSheetId="2">#REF!</definedName>
    <definedName name="JM_1">#REF!</definedName>
    <definedName name="JM_2" localSheetId="2">#REF!</definedName>
    <definedName name="JM_2">#REF!</definedName>
    <definedName name="NOM_BF1" localSheetId="2">#REF!</definedName>
    <definedName name="NOM_BF1">#REF!</definedName>
    <definedName name="NOM_BF2" localSheetId="2">#REF!</definedName>
    <definedName name="NOM_BF2">#REF!</definedName>
    <definedName name="NOM_BM1" localSheetId="2">#REF!</definedName>
    <definedName name="NOM_BM1">#REF!</definedName>
    <definedName name="NOM_BM2" localSheetId="2">#REF!</definedName>
    <definedName name="NOM_BM2">#REF!</definedName>
    <definedName name="NOM_CF1" localSheetId="2">#REF!</definedName>
    <definedName name="NOM_CF1">#REF!</definedName>
    <definedName name="NOM_CF2" localSheetId="2">#REF!</definedName>
    <definedName name="NOM_CF2">#REF!</definedName>
    <definedName name="NOM_CM1" localSheetId="2">#REF!</definedName>
    <definedName name="NOM_CM1">#REF!</definedName>
    <definedName name="NOM_CM2" localSheetId="2">#REF!</definedName>
    <definedName name="NOM_CM2">#REF!</definedName>
    <definedName name="NOM_JF1" localSheetId="2">#REF!</definedName>
    <definedName name="NOM_JF1">#REF!</definedName>
    <definedName name="NOM_JF2" localSheetId="2">#REF!</definedName>
    <definedName name="NOM_JF2">#REF!</definedName>
    <definedName name="NOM_JM1" localSheetId="2">#REF!</definedName>
    <definedName name="NOM_JM1">#REF!</definedName>
    <definedName name="NOM_JM2" localSheetId="2">#REF!</definedName>
    <definedName name="NOM_JM2">#REF!</definedName>
    <definedName name="titre" localSheetId="1">#REF!</definedName>
    <definedName name="titre" localSheetId="2">#REF!</definedName>
    <definedName name="titre" localSheetId="3">#REF!</definedName>
    <definedName name="titre" localSheetId="4">#REF!</definedName>
    <definedName name="titre" localSheetId="5">#REF!</definedName>
    <definedName name="titre" localSheetId="6">#REF!</definedName>
    <definedName name="titre" localSheetId="7">#REF!</definedName>
    <definedName name="titre" localSheetId="8">#REF!</definedName>
    <definedName name="Titre">#REF!</definedName>
    <definedName name="TOURNOI" localSheetId="1">'D3-1'!$A$2</definedName>
    <definedName name="TOURNOI" localSheetId="2">'D3-2'!$A$2</definedName>
    <definedName name="TOURNOI" localSheetId="3">'D4-1'!$A$2</definedName>
    <definedName name="TOURNOI" localSheetId="4">'D4-2'!$A$2</definedName>
    <definedName name="TOURNOI" localSheetId="5">'D4-3'!$A$2</definedName>
    <definedName name="TOURNOI" localSheetId="6">'D4-4'!$A$2</definedName>
    <definedName name="TOURNOI" localSheetId="7">'D4-5'!$A$2</definedName>
    <definedName name="TOURNOI" localSheetId="8">'D4-6'!$A$2</definedName>
    <definedName name="TOURNOI">#REF!</definedName>
    <definedName name="_xlnm.Print_Area" localSheetId="1">'D3-1'!$B$1:$T$55</definedName>
    <definedName name="_xlnm.Print_Area" localSheetId="2">'D3-2'!$B$1:$T$47</definedName>
    <definedName name="_xlnm.Print_Area" localSheetId="3">'D4-1'!$B$1:$T$55</definedName>
    <definedName name="_xlnm.Print_Area" localSheetId="4">'D4-2'!$B$1:$T$55</definedName>
    <definedName name="_xlnm.Print_Area" localSheetId="5">'D4-3'!$B$1:$T$55</definedName>
    <definedName name="_xlnm.Print_Area" localSheetId="6">'D4-4'!$B$1:$T$55</definedName>
    <definedName name="_xlnm.Print_Area" localSheetId="7">'D4-5'!$B$1:$T$55</definedName>
    <definedName name="_xlnm.Print_Area" localSheetId="8">'D4-6'!$B$1:$T$55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93" l="1"/>
  <c r="M46" i="93"/>
  <c r="J46" i="93"/>
  <c r="E46" i="93"/>
  <c r="O45" i="93"/>
  <c r="M45" i="93"/>
  <c r="J45" i="93"/>
  <c r="E45" i="93"/>
  <c r="V44" i="93"/>
  <c r="U44" i="93"/>
  <c r="O44" i="93"/>
  <c r="M44" i="93"/>
  <c r="J44" i="93"/>
  <c r="E44" i="93"/>
  <c r="O42" i="93"/>
  <c r="M42" i="93"/>
  <c r="J42" i="93"/>
  <c r="E42" i="93"/>
  <c r="O41" i="93"/>
  <c r="M41" i="93"/>
  <c r="J41" i="93"/>
  <c r="E41" i="93"/>
  <c r="V40" i="93"/>
  <c r="U40" i="93"/>
  <c r="O40" i="93"/>
  <c r="M40" i="93"/>
  <c r="J40" i="93"/>
  <c r="E40" i="93"/>
  <c r="O37" i="93"/>
  <c r="M37" i="93"/>
  <c r="J37" i="93"/>
  <c r="E37" i="93"/>
  <c r="O36" i="93"/>
  <c r="M36" i="93"/>
  <c r="J36" i="93"/>
  <c r="E36" i="93"/>
  <c r="V35" i="93"/>
  <c r="U35" i="93"/>
  <c r="O35" i="93"/>
  <c r="M35" i="93"/>
  <c r="J35" i="93"/>
  <c r="E35" i="93"/>
  <c r="O33" i="93"/>
  <c r="M33" i="93"/>
  <c r="J33" i="93"/>
  <c r="E33" i="93"/>
  <c r="O32" i="93"/>
  <c r="M32" i="93"/>
  <c r="J32" i="93"/>
  <c r="E32" i="93"/>
  <c r="V31" i="93"/>
  <c r="U31" i="93"/>
  <c r="O31" i="93"/>
  <c r="M31" i="93"/>
  <c r="J31" i="93"/>
  <c r="E31" i="93"/>
  <c r="O29" i="93"/>
  <c r="M29" i="93"/>
  <c r="J29" i="93"/>
  <c r="E29" i="93"/>
  <c r="O28" i="93"/>
  <c r="M28" i="93"/>
  <c r="J28" i="93"/>
  <c r="E28" i="93"/>
  <c r="V27" i="93"/>
  <c r="U27" i="93"/>
  <c r="O27" i="93"/>
  <c r="M27" i="93"/>
  <c r="J27" i="93"/>
  <c r="E27" i="93"/>
  <c r="O25" i="93"/>
  <c r="M25" i="93"/>
  <c r="J25" i="93"/>
  <c r="E25" i="93"/>
  <c r="O24" i="93"/>
  <c r="M24" i="93"/>
  <c r="J24" i="93"/>
  <c r="E24" i="93"/>
  <c r="V23" i="93"/>
  <c r="U23" i="93"/>
  <c r="O23" i="93"/>
  <c r="M23" i="93"/>
  <c r="J23" i="93"/>
  <c r="E23" i="93"/>
  <c r="O21" i="93"/>
  <c r="M21" i="93"/>
  <c r="J21" i="93"/>
  <c r="E21" i="93"/>
  <c r="O20" i="93"/>
  <c r="M20" i="93"/>
  <c r="J20" i="93"/>
  <c r="E20" i="93"/>
  <c r="V19" i="93"/>
  <c r="U19" i="93"/>
  <c r="O19" i="93"/>
  <c r="M19" i="93"/>
  <c r="J19" i="93"/>
  <c r="E19" i="93"/>
  <c r="O17" i="93"/>
  <c r="M17" i="93"/>
  <c r="J17" i="93"/>
  <c r="E17" i="93"/>
  <c r="O16" i="93"/>
  <c r="M16" i="93"/>
  <c r="J16" i="93"/>
  <c r="E16" i="93"/>
  <c r="V15" i="93"/>
  <c r="U15" i="93"/>
  <c r="O15" i="93"/>
  <c r="M15" i="93"/>
  <c r="J15" i="93"/>
  <c r="E15" i="93"/>
  <c r="S12" i="93"/>
  <c r="S11" i="93"/>
  <c r="S10" i="93"/>
  <c r="A10" i="93"/>
  <c r="S9" i="93"/>
  <c r="A9" i="93"/>
  <c r="B2" i="93"/>
  <c r="A12" i="93" s="1"/>
  <c r="O55" i="92"/>
  <c r="M55" i="92"/>
  <c r="J55" i="92"/>
  <c r="E55" i="92"/>
  <c r="O54" i="92"/>
  <c r="M54" i="92"/>
  <c r="J54" i="92"/>
  <c r="E54" i="92"/>
  <c r="V53" i="92"/>
  <c r="U53" i="92"/>
  <c r="O53" i="92"/>
  <c r="M53" i="92"/>
  <c r="J53" i="92"/>
  <c r="E53" i="92"/>
  <c r="O51" i="92"/>
  <c r="M51" i="92"/>
  <c r="J51" i="92"/>
  <c r="E51" i="92"/>
  <c r="O50" i="92"/>
  <c r="M50" i="92"/>
  <c r="J50" i="92"/>
  <c r="E50" i="92"/>
  <c r="V49" i="92"/>
  <c r="U49" i="92"/>
  <c r="O49" i="92"/>
  <c r="M49" i="92"/>
  <c r="J49" i="92"/>
  <c r="E49" i="92"/>
  <c r="O47" i="92"/>
  <c r="M47" i="92"/>
  <c r="J47" i="92"/>
  <c r="E47" i="92"/>
  <c r="O46" i="92"/>
  <c r="M46" i="92"/>
  <c r="J46" i="92"/>
  <c r="E46" i="92"/>
  <c r="V45" i="92"/>
  <c r="U45" i="92"/>
  <c r="O45" i="92"/>
  <c r="M45" i="92"/>
  <c r="J45" i="92"/>
  <c r="E45" i="92"/>
  <c r="O43" i="92"/>
  <c r="M43" i="92"/>
  <c r="J43" i="92"/>
  <c r="E43" i="92"/>
  <c r="O42" i="92"/>
  <c r="M42" i="92"/>
  <c r="J42" i="92"/>
  <c r="E42" i="92"/>
  <c r="V41" i="92"/>
  <c r="U41" i="92"/>
  <c r="O41" i="92"/>
  <c r="M41" i="92"/>
  <c r="J41" i="92"/>
  <c r="E41" i="92"/>
  <c r="O39" i="92"/>
  <c r="M39" i="92"/>
  <c r="J39" i="92"/>
  <c r="E39" i="92"/>
  <c r="O38" i="92"/>
  <c r="M38" i="92"/>
  <c r="J38" i="92"/>
  <c r="E38" i="92"/>
  <c r="V37" i="92"/>
  <c r="U37" i="92"/>
  <c r="O37" i="92"/>
  <c r="M37" i="92"/>
  <c r="J37" i="92"/>
  <c r="E37" i="92"/>
  <c r="O35" i="92"/>
  <c r="M35" i="92"/>
  <c r="J35" i="92"/>
  <c r="E35" i="92"/>
  <c r="O34" i="92"/>
  <c r="M34" i="92"/>
  <c r="J34" i="92"/>
  <c r="E34" i="92"/>
  <c r="V33" i="92"/>
  <c r="U33" i="92"/>
  <c r="O33" i="92"/>
  <c r="M33" i="92"/>
  <c r="J33" i="92"/>
  <c r="E33" i="92"/>
  <c r="O31" i="92"/>
  <c r="M31" i="92"/>
  <c r="J31" i="92"/>
  <c r="E31" i="92"/>
  <c r="O30" i="92"/>
  <c r="M30" i="92"/>
  <c r="J30" i="92"/>
  <c r="E30" i="92"/>
  <c r="V29" i="92"/>
  <c r="U29" i="92"/>
  <c r="O29" i="92"/>
  <c r="M29" i="92"/>
  <c r="J29" i="92"/>
  <c r="E29" i="92"/>
  <c r="O27" i="92"/>
  <c r="M27" i="92"/>
  <c r="J27" i="92"/>
  <c r="E27" i="92"/>
  <c r="O26" i="92"/>
  <c r="M26" i="92"/>
  <c r="J26" i="92"/>
  <c r="E26" i="92"/>
  <c r="V25" i="92"/>
  <c r="U25" i="92"/>
  <c r="O25" i="92"/>
  <c r="M25" i="92"/>
  <c r="J25" i="92"/>
  <c r="E25" i="92"/>
  <c r="O23" i="92"/>
  <c r="M23" i="92"/>
  <c r="J23" i="92"/>
  <c r="E23" i="92"/>
  <c r="O22" i="92"/>
  <c r="M22" i="92"/>
  <c r="J22" i="92"/>
  <c r="E22" i="92"/>
  <c r="V21" i="92"/>
  <c r="U21" i="92"/>
  <c r="O21" i="92"/>
  <c r="M21" i="92"/>
  <c r="J21" i="92"/>
  <c r="E21" i="92"/>
  <c r="O19" i="92"/>
  <c r="M19" i="92"/>
  <c r="J19" i="92"/>
  <c r="E19" i="92"/>
  <c r="O18" i="92"/>
  <c r="M18" i="92"/>
  <c r="J18" i="92"/>
  <c r="E18" i="92"/>
  <c r="V17" i="92"/>
  <c r="U17" i="92"/>
  <c r="O17" i="92"/>
  <c r="M17" i="92"/>
  <c r="J17" i="92"/>
  <c r="E17" i="92"/>
  <c r="S13" i="92"/>
  <c r="S12" i="92"/>
  <c r="A12" i="92"/>
  <c r="S11" i="92"/>
  <c r="S10" i="92"/>
  <c r="S9" i="92"/>
  <c r="B2" i="92"/>
  <c r="A11" i="92" s="1"/>
  <c r="O55" i="91"/>
  <c r="M55" i="91"/>
  <c r="J55" i="91"/>
  <c r="E55" i="91"/>
  <c r="O54" i="91"/>
  <c r="M54" i="91"/>
  <c r="J54" i="91"/>
  <c r="E54" i="91"/>
  <c r="V53" i="91"/>
  <c r="U53" i="91"/>
  <c r="O53" i="91"/>
  <c r="M53" i="91"/>
  <c r="J53" i="91"/>
  <c r="E53" i="91"/>
  <c r="O51" i="91"/>
  <c r="M51" i="91"/>
  <c r="J51" i="91"/>
  <c r="E51" i="91"/>
  <c r="O50" i="91"/>
  <c r="M50" i="91"/>
  <c r="J50" i="91"/>
  <c r="E50" i="91"/>
  <c r="V49" i="91"/>
  <c r="U49" i="91"/>
  <c r="O49" i="91"/>
  <c r="M49" i="91"/>
  <c r="J49" i="91"/>
  <c r="E49" i="91"/>
  <c r="O47" i="91"/>
  <c r="M47" i="91"/>
  <c r="J47" i="91"/>
  <c r="E47" i="91"/>
  <c r="O46" i="91"/>
  <c r="M46" i="91"/>
  <c r="J46" i="91"/>
  <c r="E46" i="91"/>
  <c r="V45" i="91"/>
  <c r="U45" i="91"/>
  <c r="O45" i="91"/>
  <c r="M45" i="91"/>
  <c r="J45" i="91"/>
  <c r="E45" i="91"/>
  <c r="O43" i="91"/>
  <c r="M43" i="91"/>
  <c r="J43" i="91"/>
  <c r="E43" i="91"/>
  <c r="O42" i="91"/>
  <c r="M42" i="91"/>
  <c r="J42" i="91"/>
  <c r="E42" i="91"/>
  <c r="V41" i="91"/>
  <c r="U41" i="91"/>
  <c r="O41" i="91"/>
  <c r="M41" i="91"/>
  <c r="J41" i="91"/>
  <c r="E41" i="91"/>
  <c r="O39" i="91"/>
  <c r="M39" i="91"/>
  <c r="J39" i="91"/>
  <c r="E39" i="91"/>
  <c r="O38" i="91"/>
  <c r="M38" i="91"/>
  <c r="J38" i="91"/>
  <c r="E38" i="91"/>
  <c r="V37" i="91"/>
  <c r="U37" i="91"/>
  <c r="O37" i="91"/>
  <c r="M37" i="91"/>
  <c r="J37" i="91"/>
  <c r="E37" i="91"/>
  <c r="O35" i="91"/>
  <c r="M35" i="91"/>
  <c r="J35" i="91"/>
  <c r="E35" i="91"/>
  <c r="O34" i="91"/>
  <c r="M34" i="91"/>
  <c r="J34" i="91"/>
  <c r="E34" i="91"/>
  <c r="V33" i="91"/>
  <c r="U33" i="91"/>
  <c r="O33" i="91"/>
  <c r="M33" i="91"/>
  <c r="J33" i="91"/>
  <c r="E33" i="91"/>
  <c r="O31" i="91"/>
  <c r="M31" i="91"/>
  <c r="J31" i="91"/>
  <c r="E31" i="91"/>
  <c r="O30" i="91"/>
  <c r="M30" i="91"/>
  <c r="J30" i="91"/>
  <c r="E30" i="91"/>
  <c r="V29" i="91"/>
  <c r="U29" i="91"/>
  <c r="O29" i="91"/>
  <c r="M29" i="91"/>
  <c r="J29" i="91"/>
  <c r="E29" i="91"/>
  <c r="O27" i="91"/>
  <c r="M27" i="91"/>
  <c r="J27" i="91"/>
  <c r="E27" i="91"/>
  <c r="O26" i="91"/>
  <c r="M26" i="91"/>
  <c r="J26" i="91"/>
  <c r="E26" i="91"/>
  <c r="V25" i="91"/>
  <c r="U25" i="91"/>
  <c r="O25" i="91"/>
  <c r="M25" i="91"/>
  <c r="J25" i="91"/>
  <c r="E25" i="91"/>
  <c r="O23" i="91"/>
  <c r="M23" i="91"/>
  <c r="J23" i="91"/>
  <c r="E23" i="91"/>
  <c r="O22" i="91"/>
  <c r="M22" i="91"/>
  <c r="J22" i="91"/>
  <c r="E22" i="91"/>
  <c r="V21" i="91"/>
  <c r="U21" i="91"/>
  <c r="O21" i="91"/>
  <c r="M21" i="91"/>
  <c r="J21" i="91"/>
  <c r="E21" i="91"/>
  <c r="O19" i="91"/>
  <c r="M19" i="91"/>
  <c r="J19" i="91"/>
  <c r="E19" i="91"/>
  <c r="O18" i="91"/>
  <c r="M18" i="91"/>
  <c r="J18" i="91"/>
  <c r="E18" i="91"/>
  <c r="V17" i="91"/>
  <c r="U17" i="91"/>
  <c r="O17" i="91"/>
  <c r="M17" i="91"/>
  <c r="J17" i="91"/>
  <c r="E17" i="91"/>
  <c r="S13" i="91"/>
  <c r="S12" i="91"/>
  <c r="A12" i="91"/>
  <c r="S11" i="91"/>
  <c r="S10" i="91"/>
  <c r="S9" i="91"/>
  <c r="B2" i="91"/>
  <c r="A13" i="91" s="1"/>
  <c r="O55" i="90"/>
  <c r="M55" i="90"/>
  <c r="J55" i="90"/>
  <c r="E55" i="90"/>
  <c r="O54" i="90"/>
  <c r="M54" i="90"/>
  <c r="J54" i="90"/>
  <c r="E54" i="90"/>
  <c r="V53" i="90"/>
  <c r="U53" i="90"/>
  <c r="O53" i="90"/>
  <c r="M53" i="90"/>
  <c r="J53" i="90"/>
  <c r="E53" i="90"/>
  <c r="O51" i="90"/>
  <c r="M51" i="90"/>
  <c r="J51" i="90"/>
  <c r="E51" i="90"/>
  <c r="O50" i="90"/>
  <c r="M50" i="90"/>
  <c r="J50" i="90"/>
  <c r="E50" i="90"/>
  <c r="V49" i="90"/>
  <c r="U49" i="90"/>
  <c r="O49" i="90"/>
  <c r="M49" i="90"/>
  <c r="J49" i="90"/>
  <c r="E49" i="90"/>
  <c r="O47" i="90"/>
  <c r="M47" i="90"/>
  <c r="J47" i="90"/>
  <c r="E47" i="90"/>
  <c r="O46" i="90"/>
  <c r="M46" i="90"/>
  <c r="J46" i="90"/>
  <c r="E46" i="90"/>
  <c r="V45" i="90"/>
  <c r="U45" i="90"/>
  <c r="O45" i="90"/>
  <c r="M45" i="90"/>
  <c r="J45" i="90"/>
  <c r="E45" i="90"/>
  <c r="O43" i="90"/>
  <c r="M43" i="90"/>
  <c r="J43" i="90"/>
  <c r="E43" i="90"/>
  <c r="O42" i="90"/>
  <c r="M42" i="90"/>
  <c r="J42" i="90"/>
  <c r="E42" i="90"/>
  <c r="V41" i="90"/>
  <c r="U41" i="90"/>
  <c r="O41" i="90"/>
  <c r="M41" i="90"/>
  <c r="J41" i="90"/>
  <c r="E41" i="90"/>
  <c r="O39" i="90"/>
  <c r="M39" i="90"/>
  <c r="J39" i="90"/>
  <c r="E39" i="90"/>
  <c r="O38" i="90"/>
  <c r="M38" i="90"/>
  <c r="J38" i="90"/>
  <c r="E38" i="90"/>
  <c r="V37" i="90"/>
  <c r="U37" i="90"/>
  <c r="O37" i="90"/>
  <c r="M37" i="90"/>
  <c r="J37" i="90"/>
  <c r="E37" i="90"/>
  <c r="O35" i="90"/>
  <c r="M35" i="90"/>
  <c r="J35" i="90"/>
  <c r="E35" i="90"/>
  <c r="O34" i="90"/>
  <c r="M34" i="90"/>
  <c r="J34" i="90"/>
  <c r="E34" i="90"/>
  <c r="V33" i="90"/>
  <c r="U33" i="90"/>
  <c r="O33" i="90"/>
  <c r="M33" i="90"/>
  <c r="J33" i="90"/>
  <c r="E33" i="90"/>
  <c r="O31" i="90"/>
  <c r="M31" i="90"/>
  <c r="J31" i="90"/>
  <c r="E31" i="90"/>
  <c r="O30" i="90"/>
  <c r="M30" i="90"/>
  <c r="J30" i="90"/>
  <c r="E30" i="90"/>
  <c r="V29" i="90"/>
  <c r="U29" i="90"/>
  <c r="O29" i="90"/>
  <c r="M29" i="90"/>
  <c r="J29" i="90"/>
  <c r="E29" i="90"/>
  <c r="O27" i="90"/>
  <c r="M27" i="90"/>
  <c r="J27" i="90"/>
  <c r="E27" i="90"/>
  <c r="O26" i="90"/>
  <c r="M26" i="90"/>
  <c r="J26" i="90"/>
  <c r="E26" i="90"/>
  <c r="V25" i="90"/>
  <c r="U25" i="90"/>
  <c r="O25" i="90"/>
  <c r="M25" i="90"/>
  <c r="J25" i="90"/>
  <c r="E25" i="90"/>
  <c r="O23" i="90"/>
  <c r="M23" i="90"/>
  <c r="J23" i="90"/>
  <c r="E23" i="90"/>
  <c r="O22" i="90"/>
  <c r="M22" i="90"/>
  <c r="J22" i="90"/>
  <c r="E22" i="90"/>
  <c r="V21" i="90"/>
  <c r="U21" i="90"/>
  <c r="O21" i="90"/>
  <c r="M21" i="90"/>
  <c r="J21" i="90"/>
  <c r="E21" i="90"/>
  <c r="O19" i="90"/>
  <c r="M19" i="90"/>
  <c r="J19" i="90"/>
  <c r="E19" i="90"/>
  <c r="O18" i="90"/>
  <c r="M18" i="90"/>
  <c r="J18" i="90"/>
  <c r="E18" i="90"/>
  <c r="V17" i="90"/>
  <c r="U17" i="90"/>
  <c r="O17" i="90"/>
  <c r="M17" i="90"/>
  <c r="J17" i="90"/>
  <c r="E17" i="90"/>
  <c r="S13" i="90"/>
  <c r="S12" i="90"/>
  <c r="A12" i="90"/>
  <c r="S11" i="90"/>
  <c r="S10" i="90"/>
  <c r="S9" i="90"/>
  <c r="B2" i="90"/>
  <c r="A13" i="90" s="1"/>
  <c r="A11" i="93" l="1"/>
  <c r="A9" i="92"/>
  <c r="A13" i="92"/>
  <c r="A10" i="92"/>
  <c r="A10" i="91"/>
  <c r="A11" i="91"/>
  <c r="A9" i="91"/>
  <c r="A9" i="90"/>
  <c r="A10" i="90"/>
  <c r="A11" i="90"/>
  <c r="O55" i="82" l="1"/>
  <c r="M55" i="82"/>
  <c r="J55" i="82"/>
  <c r="E55" i="82"/>
  <c r="O54" i="82"/>
  <c r="M54" i="82"/>
  <c r="J54" i="82"/>
  <c r="E54" i="82"/>
  <c r="O53" i="82"/>
  <c r="M53" i="82"/>
  <c r="J53" i="82"/>
  <c r="E53" i="82"/>
  <c r="O51" i="82"/>
  <c r="M51" i="82"/>
  <c r="J51" i="82"/>
  <c r="E51" i="82"/>
  <c r="O50" i="82"/>
  <c r="M50" i="82"/>
  <c r="J50" i="82"/>
  <c r="E50" i="82"/>
  <c r="V49" i="82"/>
  <c r="U49" i="82"/>
  <c r="O49" i="82"/>
  <c r="M49" i="82"/>
  <c r="J49" i="82"/>
  <c r="E49" i="82"/>
  <c r="O47" i="82"/>
  <c r="M47" i="82"/>
  <c r="J47" i="82"/>
  <c r="U45" i="82" s="1"/>
  <c r="E47" i="82"/>
  <c r="O46" i="82"/>
  <c r="M46" i="82"/>
  <c r="J46" i="82"/>
  <c r="E46" i="82"/>
  <c r="O45" i="82"/>
  <c r="M45" i="82"/>
  <c r="V45" i="82" s="1"/>
  <c r="J45" i="82"/>
  <c r="E45" i="82"/>
  <c r="O43" i="82"/>
  <c r="M43" i="82"/>
  <c r="J43" i="82"/>
  <c r="E43" i="82"/>
  <c r="O42" i="82"/>
  <c r="M42" i="82"/>
  <c r="J42" i="82"/>
  <c r="E42" i="82"/>
  <c r="O41" i="82"/>
  <c r="M41" i="82"/>
  <c r="J41" i="82"/>
  <c r="U41" i="82" s="1"/>
  <c r="E41" i="82"/>
  <c r="O39" i="82"/>
  <c r="M39" i="82"/>
  <c r="J39" i="82"/>
  <c r="E39" i="82"/>
  <c r="O38" i="82"/>
  <c r="M38" i="82"/>
  <c r="J38" i="82"/>
  <c r="E38" i="82"/>
  <c r="O37" i="82"/>
  <c r="M37" i="82"/>
  <c r="J37" i="82"/>
  <c r="E37" i="82"/>
  <c r="O35" i="82"/>
  <c r="M35" i="82"/>
  <c r="J35" i="82"/>
  <c r="E35" i="82"/>
  <c r="O34" i="82"/>
  <c r="M34" i="82"/>
  <c r="J34" i="82"/>
  <c r="E34" i="82"/>
  <c r="V33" i="82"/>
  <c r="U33" i="82"/>
  <c r="O33" i="82"/>
  <c r="M33" i="82"/>
  <c r="J33" i="82"/>
  <c r="E33" i="82"/>
  <c r="O31" i="82"/>
  <c r="M31" i="82"/>
  <c r="J31" i="82"/>
  <c r="E31" i="82"/>
  <c r="O30" i="82"/>
  <c r="M30" i="82"/>
  <c r="J30" i="82"/>
  <c r="E30" i="82"/>
  <c r="U29" i="82"/>
  <c r="O29" i="82"/>
  <c r="M29" i="82"/>
  <c r="V29" i="82" s="1"/>
  <c r="J29" i="82"/>
  <c r="E29" i="82"/>
  <c r="O27" i="82"/>
  <c r="M27" i="82"/>
  <c r="J27" i="82"/>
  <c r="E27" i="82"/>
  <c r="O26" i="82"/>
  <c r="M26" i="82"/>
  <c r="J26" i="82"/>
  <c r="E26" i="82"/>
  <c r="O25" i="82"/>
  <c r="M25" i="82"/>
  <c r="J25" i="82"/>
  <c r="U25" i="82" s="1"/>
  <c r="E25" i="82"/>
  <c r="O23" i="82"/>
  <c r="M23" i="82"/>
  <c r="J23" i="82"/>
  <c r="E23" i="82"/>
  <c r="O22" i="82"/>
  <c r="M22" i="82"/>
  <c r="J22" i="82"/>
  <c r="E22" i="82"/>
  <c r="O21" i="82"/>
  <c r="M21" i="82"/>
  <c r="J21" i="82"/>
  <c r="E21" i="82"/>
  <c r="O19" i="82"/>
  <c r="M19" i="82"/>
  <c r="J19" i="82"/>
  <c r="E19" i="82"/>
  <c r="O18" i="82"/>
  <c r="M18" i="82"/>
  <c r="J18" i="82"/>
  <c r="E18" i="82"/>
  <c r="V17" i="82"/>
  <c r="U17" i="82"/>
  <c r="O17" i="82"/>
  <c r="M17" i="82"/>
  <c r="J17" i="82"/>
  <c r="E17" i="82"/>
  <c r="S13" i="82"/>
  <c r="S12" i="82"/>
  <c r="A12" i="82"/>
  <c r="S11" i="82"/>
  <c r="S10" i="82"/>
  <c r="S9" i="82"/>
  <c r="B2" i="82"/>
  <c r="A13" i="82" s="1"/>
  <c r="O55" i="81"/>
  <c r="M55" i="81"/>
  <c r="J55" i="81"/>
  <c r="E55" i="81"/>
  <c r="O54" i="81"/>
  <c r="M54" i="81"/>
  <c r="J54" i="81"/>
  <c r="E54" i="81"/>
  <c r="O53" i="81"/>
  <c r="M53" i="81"/>
  <c r="V53" i="81" s="1"/>
  <c r="J53" i="81"/>
  <c r="U53" i="81" s="1"/>
  <c r="E53" i="81"/>
  <c r="O51" i="81"/>
  <c r="M51" i="81"/>
  <c r="J51" i="81"/>
  <c r="E51" i="81"/>
  <c r="O50" i="81"/>
  <c r="M50" i="81"/>
  <c r="J50" i="81"/>
  <c r="E50" i="81"/>
  <c r="O49" i="81"/>
  <c r="M49" i="81"/>
  <c r="J49" i="81"/>
  <c r="E49" i="81"/>
  <c r="O47" i="81"/>
  <c r="M47" i="81"/>
  <c r="J47" i="81"/>
  <c r="E47" i="81"/>
  <c r="O46" i="81"/>
  <c r="M46" i="81"/>
  <c r="J46" i="81"/>
  <c r="E46" i="81"/>
  <c r="V45" i="81"/>
  <c r="O45" i="81"/>
  <c r="M45" i="81"/>
  <c r="J45" i="81"/>
  <c r="E45" i="81"/>
  <c r="O43" i="81"/>
  <c r="M43" i="81"/>
  <c r="J43" i="81"/>
  <c r="U41" i="81" s="1"/>
  <c r="E43" i="81"/>
  <c r="O42" i="81"/>
  <c r="M42" i="81"/>
  <c r="J42" i="81"/>
  <c r="E42" i="81"/>
  <c r="V41" i="81"/>
  <c r="O41" i="81"/>
  <c r="M41" i="81"/>
  <c r="J41" i="81"/>
  <c r="E41" i="81"/>
  <c r="O39" i="81"/>
  <c r="M39" i="81"/>
  <c r="J39" i="81"/>
  <c r="E39" i="81"/>
  <c r="O38" i="81"/>
  <c r="M38" i="81"/>
  <c r="J38" i="81"/>
  <c r="E38" i="81"/>
  <c r="O37" i="81"/>
  <c r="M37" i="81"/>
  <c r="V37" i="81" s="1"/>
  <c r="J37" i="81"/>
  <c r="U37" i="81" s="1"/>
  <c r="E37" i="81"/>
  <c r="O35" i="81"/>
  <c r="M35" i="81"/>
  <c r="J35" i="81"/>
  <c r="E35" i="81"/>
  <c r="O34" i="81"/>
  <c r="M34" i="81"/>
  <c r="J34" i="81"/>
  <c r="E34" i="81"/>
  <c r="O33" i="81"/>
  <c r="M33" i="81"/>
  <c r="J33" i="81"/>
  <c r="E33" i="81"/>
  <c r="O31" i="81"/>
  <c r="M31" i="81"/>
  <c r="J31" i="81"/>
  <c r="E31" i="81"/>
  <c r="O30" i="81"/>
  <c r="M30" i="81"/>
  <c r="J30" i="81"/>
  <c r="E30" i="81"/>
  <c r="V29" i="81"/>
  <c r="O29" i="81"/>
  <c r="M29" i="81"/>
  <c r="J29" i="81"/>
  <c r="E29" i="81"/>
  <c r="O27" i="81"/>
  <c r="M27" i="81"/>
  <c r="J27" i="81"/>
  <c r="E27" i="81"/>
  <c r="O26" i="81"/>
  <c r="M26" i="81"/>
  <c r="J26" i="81"/>
  <c r="E26" i="81"/>
  <c r="V25" i="81"/>
  <c r="U25" i="81"/>
  <c r="O25" i="81"/>
  <c r="M25" i="81"/>
  <c r="J25" i="81"/>
  <c r="E25" i="81"/>
  <c r="O23" i="81"/>
  <c r="M23" i="81"/>
  <c r="J23" i="81"/>
  <c r="E23" i="81"/>
  <c r="O22" i="81"/>
  <c r="M22" i="81"/>
  <c r="J22" i="81"/>
  <c r="E22" i="81"/>
  <c r="O21" i="81"/>
  <c r="M21" i="81"/>
  <c r="V21" i="81" s="1"/>
  <c r="J21" i="81"/>
  <c r="U21" i="81" s="1"/>
  <c r="E21" i="81"/>
  <c r="O19" i="81"/>
  <c r="M19" i="81"/>
  <c r="J19" i="81"/>
  <c r="E19" i="81"/>
  <c r="O18" i="81"/>
  <c r="M18" i="81"/>
  <c r="J18" i="81"/>
  <c r="E18" i="81"/>
  <c r="O17" i="81"/>
  <c r="M17" i="81"/>
  <c r="J17" i="81"/>
  <c r="E17" i="81"/>
  <c r="S13" i="81"/>
  <c r="S12" i="81"/>
  <c r="A12" i="81"/>
  <c r="S11" i="81"/>
  <c r="S10" i="81"/>
  <c r="S9" i="81"/>
  <c r="B2" i="81"/>
  <c r="A10" i="81" s="1"/>
  <c r="O55" i="80"/>
  <c r="M55" i="80"/>
  <c r="J55" i="80"/>
  <c r="E55" i="80"/>
  <c r="O54" i="80"/>
  <c r="M54" i="80"/>
  <c r="J54" i="80"/>
  <c r="E54" i="80"/>
  <c r="V53" i="80"/>
  <c r="U53" i="80"/>
  <c r="O53" i="80"/>
  <c r="M53" i="80"/>
  <c r="J53" i="80"/>
  <c r="E53" i="80"/>
  <c r="O51" i="80"/>
  <c r="M51" i="80"/>
  <c r="J51" i="80"/>
  <c r="E51" i="80"/>
  <c r="O50" i="80"/>
  <c r="M50" i="80"/>
  <c r="J50" i="80"/>
  <c r="E50" i="80"/>
  <c r="U49" i="80"/>
  <c r="O49" i="80"/>
  <c r="M49" i="80"/>
  <c r="V49" i="80" s="1"/>
  <c r="J49" i="80"/>
  <c r="E49" i="80"/>
  <c r="O47" i="80"/>
  <c r="M47" i="80"/>
  <c r="J47" i="80"/>
  <c r="E47" i="80"/>
  <c r="O46" i="80"/>
  <c r="M46" i="80"/>
  <c r="J46" i="80"/>
  <c r="E46" i="80"/>
  <c r="U45" i="80"/>
  <c r="O45" i="80"/>
  <c r="M45" i="80"/>
  <c r="J45" i="80"/>
  <c r="E45" i="80"/>
  <c r="O43" i="80"/>
  <c r="M43" i="80"/>
  <c r="J43" i="80"/>
  <c r="E43" i="80"/>
  <c r="O42" i="80"/>
  <c r="M42" i="80"/>
  <c r="J42" i="80"/>
  <c r="E42" i="80"/>
  <c r="O41" i="80"/>
  <c r="M41" i="80"/>
  <c r="J41" i="80"/>
  <c r="E41" i="80"/>
  <c r="O39" i="80"/>
  <c r="M39" i="80"/>
  <c r="J39" i="80"/>
  <c r="E39" i="80"/>
  <c r="O38" i="80"/>
  <c r="M38" i="80"/>
  <c r="J38" i="80"/>
  <c r="E38" i="80"/>
  <c r="V37" i="80"/>
  <c r="O37" i="80"/>
  <c r="M37" i="80"/>
  <c r="J37" i="80"/>
  <c r="E37" i="80"/>
  <c r="O35" i="80"/>
  <c r="M35" i="80"/>
  <c r="J35" i="80"/>
  <c r="E35" i="80"/>
  <c r="O34" i="80"/>
  <c r="M34" i="80"/>
  <c r="J34" i="80"/>
  <c r="E34" i="80"/>
  <c r="U33" i="80"/>
  <c r="O33" i="80"/>
  <c r="M33" i="80"/>
  <c r="V33" i="80" s="1"/>
  <c r="J33" i="80"/>
  <c r="E33" i="80"/>
  <c r="O31" i="80"/>
  <c r="M31" i="80"/>
  <c r="J31" i="80"/>
  <c r="E31" i="80"/>
  <c r="O30" i="80"/>
  <c r="M30" i="80"/>
  <c r="J30" i="80"/>
  <c r="E30" i="80"/>
  <c r="O29" i="80"/>
  <c r="M29" i="80"/>
  <c r="J29" i="80"/>
  <c r="U29" i="80" s="1"/>
  <c r="E29" i="80"/>
  <c r="O27" i="80"/>
  <c r="M27" i="80"/>
  <c r="J27" i="80"/>
  <c r="E27" i="80"/>
  <c r="O26" i="80"/>
  <c r="M26" i="80"/>
  <c r="J26" i="80"/>
  <c r="E26" i="80"/>
  <c r="O25" i="80"/>
  <c r="M25" i="80"/>
  <c r="J25" i="80"/>
  <c r="E25" i="80"/>
  <c r="O23" i="80"/>
  <c r="M23" i="80"/>
  <c r="J23" i="80"/>
  <c r="E23" i="80"/>
  <c r="O22" i="80"/>
  <c r="M22" i="80"/>
  <c r="J22" i="80"/>
  <c r="E22" i="80"/>
  <c r="V21" i="80"/>
  <c r="U21" i="80"/>
  <c r="O21" i="80"/>
  <c r="M21" i="80"/>
  <c r="J21" i="80"/>
  <c r="E21" i="80"/>
  <c r="O19" i="80"/>
  <c r="M19" i="80"/>
  <c r="J19" i="80"/>
  <c r="E19" i="80"/>
  <c r="O18" i="80"/>
  <c r="M18" i="80"/>
  <c r="J18" i="80"/>
  <c r="E18" i="80"/>
  <c r="U17" i="80"/>
  <c r="O17" i="80"/>
  <c r="M17" i="80"/>
  <c r="V17" i="80" s="1"/>
  <c r="J17" i="80"/>
  <c r="E17" i="80"/>
  <c r="S13" i="80"/>
  <c r="S12" i="80"/>
  <c r="A12" i="80"/>
  <c r="S11" i="80"/>
  <c r="A11" i="80"/>
  <c r="S10" i="80"/>
  <c r="S9" i="80"/>
  <c r="B2" i="80"/>
  <c r="A10" i="80" s="1"/>
  <c r="O55" i="78"/>
  <c r="M55" i="78"/>
  <c r="J55" i="78"/>
  <c r="E55" i="78"/>
  <c r="O54" i="78"/>
  <c r="M54" i="78"/>
  <c r="J54" i="78"/>
  <c r="E54" i="78"/>
  <c r="O53" i="78"/>
  <c r="M53" i="78"/>
  <c r="J53" i="78"/>
  <c r="U53" i="78" s="1"/>
  <c r="E53" i="78"/>
  <c r="O51" i="78"/>
  <c r="M51" i="78"/>
  <c r="J51" i="78"/>
  <c r="E51" i="78"/>
  <c r="O50" i="78"/>
  <c r="M50" i="78"/>
  <c r="J50" i="78"/>
  <c r="E50" i="78"/>
  <c r="O49" i="78"/>
  <c r="M49" i="78"/>
  <c r="J49" i="78"/>
  <c r="E49" i="78"/>
  <c r="O47" i="78"/>
  <c r="M47" i="78"/>
  <c r="J47" i="78"/>
  <c r="E47" i="78"/>
  <c r="O46" i="78"/>
  <c r="M46" i="78"/>
  <c r="J46" i="78"/>
  <c r="E46" i="78"/>
  <c r="V45" i="78"/>
  <c r="O45" i="78"/>
  <c r="M45" i="78"/>
  <c r="J45" i="78"/>
  <c r="E45" i="78"/>
  <c r="O43" i="78"/>
  <c r="M43" i="78"/>
  <c r="V41" i="78" s="1"/>
  <c r="J43" i="78"/>
  <c r="U41" i="78" s="1"/>
  <c r="E43" i="78"/>
  <c r="O42" i="78"/>
  <c r="M42" i="78"/>
  <c r="J42" i="78"/>
  <c r="E42" i="78"/>
  <c r="O41" i="78"/>
  <c r="M41" i="78"/>
  <c r="J41" i="78"/>
  <c r="E41" i="78"/>
  <c r="O39" i="78"/>
  <c r="M39" i="78"/>
  <c r="J39" i="78"/>
  <c r="E39" i="78"/>
  <c r="O38" i="78"/>
  <c r="M38" i="78"/>
  <c r="J38" i="78"/>
  <c r="E38" i="78"/>
  <c r="O37" i="78"/>
  <c r="M37" i="78"/>
  <c r="J37" i="78"/>
  <c r="U37" i="78" s="1"/>
  <c r="E37" i="78"/>
  <c r="O35" i="78"/>
  <c r="M35" i="78"/>
  <c r="J35" i="78"/>
  <c r="E35" i="78"/>
  <c r="O34" i="78"/>
  <c r="M34" i="78"/>
  <c r="J34" i="78"/>
  <c r="E34" i="78"/>
  <c r="O33" i="78"/>
  <c r="M33" i="78"/>
  <c r="J33" i="78"/>
  <c r="E33" i="78"/>
  <c r="O31" i="78"/>
  <c r="M31" i="78"/>
  <c r="J31" i="78"/>
  <c r="E31" i="78"/>
  <c r="O30" i="78"/>
  <c r="M30" i="78"/>
  <c r="V29" i="78" s="1"/>
  <c r="J30" i="78"/>
  <c r="E30" i="78"/>
  <c r="O29" i="78"/>
  <c r="M29" i="78"/>
  <c r="J29" i="78"/>
  <c r="E29" i="78"/>
  <c r="O27" i="78"/>
  <c r="M27" i="78"/>
  <c r="J27" i="78"/>
  <c r="E27" i="78"/>
  <c r="O26" i="78"/>
  <c r="M26" i="78"/>
  <c r="J26" i="78"/>
  <c r="E26" i="78"/>
  <c r="V25" i="78"/>
  <c r="U25" i="78"/>
  <c r="O25" i="78"/>
  <c r="M25" i="78"/>
  <c r="J25" i="78"/>
  <c r="E25" i="78"/>
  <c r="O23" i="78"/>
  <c r="M23" i="78"/>
  <c r="J23" i="78"/>
  <c r="E23" i="78"/>
  <c r="O22" i="78"/>
  <c r="M22" i="78"/>
  <c r="J22" i="78"/>
  <c r="E22" i="78"/>
  <c r="O21" i="78"/>
  <c r="M21" i="78"/>
  <c r="J21" i="78"/>
  <c r="U21" i="78" s="1"/>
  <c r="E21" i="78"/>
  <c r="O19" i="78"/>
  <c r="M19" i="78"/>
  <c r="J19" i="78"/>
  <c r="E19" i="78"/>
  <c r="O18" i="78"/>
  <c r="M18" i="78"/>
  <c r="J18" i="78"/>
  <c r="E18" i="78"/>
  <c r="O17" i="78"/>
  <c r="M17" i="78"/>
  <c r="J17" i="78"/>
  <c r="E17" i="78"/>
  <c r="S13" i="78"/>
  <c r="S12" i="78"/>
  <c r="A12" i="78"/>
  <c r="S11" i="78"/>
  <c r="S10" i="78"/>
  <c r="S9" i="78"/>
  <c r="B2" i="78"/>
  <c r="A11" i="78" s="1"/>
  <c r="V53" i="82" l="1"/>
  <c r="U53" i="82"/>
  <c r="V41" i="82"/>
  <c r="U37" i="82"/>
  <c r="V37" i="82"/>
  <c r="V25" i="82"/>
  <c r="U21" i="82"/>
  <c r="V21" i="82"/>
  <c r="V49" i="81"/>
  <c r="U49" i="81"/>
  <c r="U45" i="81"/>
  <c r="U33" i="81"/>
  <c r="V33" i="81"/>
  <c r="U29" i="81"/>
  <c r="U17" i="81"/>
  <c r="V17" i="81"/>
  <c r="V45" i="80"/>
  <c r="V41" i="80"/>
  <c r="U41" i="80"/>
  <c r="U37" i="80"/>
  <c r="V29" i="80"/>
  <c r="U25" i="80"/>
  <c r="V25" i="80"/>
  <c r="V53" i="78"/>
  <c r="U49" i="78"/>
  <c r="V49" i="78"/>
  <c r="U45" i="78"/>
  <c r="V37" i="78"/>
  <c r="V33" i="78"/>
  <c r="U33" i="78"/>
  <c r="U29" i="78"/>
  <c r="V21" i="78"/>
  <c r="V17" i="78"/>
  <c r="U17" i="78"/>
  <c r="A10" i="82"/>
  <c r="A9" i="82"/>
  <c r="A11" i="82"/>
  <c r="A13" i="81"/>
  <c r="A9" i="81"/>
  <c r="A11" i="81"/>
  <c r="A9" i="80"/>
  <c r="A13" i="80"/>
  <c r="A13" i="78"/>
  <c r="A9" i="78"/>
  <c r="A10" i="78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O30" i="5"/>
  <c r="O28" i="5"/>
  <c r="Q6" i="5"/>
  <c r="R10" i="5"/>
  <c r="V3" i="5"/>
  <c r="W22" i="5"/>
  <c r="Z27" i="5"/>
  <c r="P36" i="5"/>
  <c r="M4" i="5"/>
  <c r="M40" i="5"/>
  <c r="R27" i="5"/>
  <c r="R22" i="5"/>
  <c r="O24" i="5"/>
  <c r="O8" i="5"/>
  <c r="R12" i="5"/>
  <c r="M25" i="5"/>
  <c r="M12" i="5"/>
  <c r="U28" i="5"/>
  <c r="Q10" i="5"/>
  <c r="X3" i="5"/>
  <c r="X18" i="5"/>
  <c r="Y11" i="5"/>
  <c r="X17" i="5"/>
  <c r="U18" i="5"/>
  <c r="R7" i="5"/>
  <c r="W21" i="5"/>
  <c r="O29" i="5"/>
  <c r="Q28" i="5"/>
  <c r="P22" i="5"/>
  <c r="P11" i="5"/>
  <c r="X10" i="5"/>
  <c r="V18" i="5"/>
  <c r="Z10" i="5"/>
  <c r="N28" i="5"/>
  <c r="X14" i="5"/>
  <c r="Q15" i="5"/>
  <c r="Z19" i="5"/>
  <c r="O19" i="5"/>
  <c r="R6" i="5"/>
  <c r="Q36" i="5"/>
  <c r="N11" i="5"/>
  <c r="P3" i="5"/>
  <c r="Y14" i="5"/>
  <c r="U11" i="5"/>
  <c r="W3" i="5"/>
  <c r="Y25" i="5"/>
  <c r="P5" i="5"/>
  <c r="M7" i="5"/>
  <c r="V23" i="5"/>
  <c r="N3" i="5"/>
  <c r="Y20" i="5"/>
  <c r="U29" i="5"/>
  <c r="Z5" i="5"/>
  <c r="W15" i="5"/>
  <c r="Y6" i="5"/>
  <c r="P21" i="5"/>
  <c r="N40" i="5"/>
  <c r="X22" i="5"/>
  <c r="U24" i="5"/>
  <c r="X11" i="5"/>
  <c r="N23" i="5"/>
  <c r="R3" i="5"/>
  <c r="Z11" i="5"/>
  <c r="Q22" i="5"/>
  <c r="O17" i="5"/>
  <c r="V4" i="5"/>
  <c r="V24" i="5"/>
  <c r="O25" i="5"/>
  <c r="Z8" i="5"/>
  <c r="P28" i="5"/>
  <c r="O26" i="5"/>
  <c r="M27" i="5"/>
  <c r="N6" i="5"/>
  <c r="O23" i="5"/>
  <c r="U4" i="5"/>
  <c r="R19" i="5"/>
  <c r="Q27" i="5"/>
  <c r="R4" i="5"/>
  <c r="P12" i="5"/>
  <c r="Q29" i="5"/>
  <c r="W27" i="5"/>
  <c r="O37" i="5"/>
  <c r="Q11" i="5"/>
  <c r="N8" i="5"/>
  <c r="W20" i="5"/>
  <c r="Q12" i="5"/>
  <c r="X20" i="5"/>
  <c r="V8" i="5"/>
  <c r="W13" i="5"/>
  <c r="P15" i="5"/>
  <c r="N18" i="5"/>
  <c r="W29" i="5"/>
  <c r="Z24" i="5"/>
  <c r="Y18" i="5"/>
  <c r="O13" i="5"/>
  <c r="Q5" i="5"/>
  <c r="Z28" i="5"/>
  <c r="X19" i="5"/>
  <c r="R8" i="5"/>
  <c r="Q14" i="5"/>
  <c r="U3" i="5"/>
  <c r="P27" i="5"/>
  <c r="N27" i="5"/>
  <c r="Y8" i="5"/>
  <c r="Y28" i="5"/>
  <c r="R26" i="5"/>
  <c r="N21" i="5"/>
  <c r="Z21" i="5"/>
  <c r="Z25" i="5"/>
  <c r="Z29" i="5"/>
  <c r="O6" i="5"/>
  <c r="Q16" i="5"/>
  <c r="M28" i="5"/>
  <c r="X15" i="5"/>
  <c r="Z30" i="5"/>
  <c r="P19" i="5"/>
  <c r="Q25" i="5"/>
  <c r="M36" i="5"/>
  <c r="X28" i="5"/>
  <c r="P24" i="5"/>
  <c r="Y21" i="5"/>
  <c r="M29" i="5"/>
  <c r="Z3" i="5"/>
  <c r="M8" i="5"/>
  <c r="U27" i="5"/>
  <c r="R15" i="5"/>
  <c r="Q30" i="5"/>
  <c r="Y22" i="5"/>
  <c r="X16" i="5"/>
  <c r="Q18" i="5"/>
  <c r="Q21" i="5"/>
  <c r="U5" i="5"/>
  <c r="U30" i="5"/>
  <c r="W16" i="5"/>
  <c r="Y10" i="5"/>
  <c r="N13" i="5"/>
  <c r="X5" i="5"/>
  <c r="P10" i="5"/>
  <c r="Q20" i="5"/>
  <c r="X24" i="5"/>
  <c r="Z12" i="5"/>
  <c r="Y23" i="5"/>
  <c r="M37" i="5"/>
  <c r="P14" i="5"/>
  <c r="N4" i="5"/>
  <c r="N36" i="5"/>
  <c r="Q4" i="5"/>
  <c r="M5" i="5"/>
  <c r="W23" i="5"/>
  <c r="N15" i="5"/>
  <c r="M13" i="5"/>
  <c r="R18" i="5"/>
  <c r="U15" i="5"/>
  <c r="O7" i="5"/>
  <c r="Q40" i="5"/>
  <c r="M17" i="5"/>
  <c r="O15" i="5"/>
  <c r="Z15" i="5"/>
  <c r="W18" i="5"/>
  <c r="M41" i="5"/>
  <c r="R11" i="5"/>
  <c r="N12" i="5"/>
  <c r="P37" i="5"/>
  <c r="P26" i="5"/>
  <c r="Z22" i="5"/>
  <c r="X13" i="5"/>
  <c r="V11" i="5"/>
  <c r="U13" i="5"/>
  <c r="P6" i="5"/>
  <c r="R13" i="5"/>
  <c r="X21" i="5"/>
  <c r="V27" i="5"/>
  <c r="O5" i="5"/>
  <c r="N10" i="5"/>
  <c r="N20" i="5"/>
  <c r="O22" i="5"/>
  <c r="W11" i="5"/>
  <c r="U10" i="5"/>
  <c r="Y16" i="5"/>
  <c r="R41" i="5"/>
  <c r="P29" i="5"/>
  <c r="Z4" i="5"/>
  <c r="W14" i="5"/>
  <c r="M23" i="5"/>
  <c r="W28" i="5"/>
  <c r="M22" i="5"/>
  <c r="O27" i="5"/>
  <c r="Z13" i="5"/>
  <c r="X26" i="5"/>
  <c r="R29" i="5"/>
  <c r="N5" i="5"/>
  <c r="O14" i="5"/>
  <c r="M6" i="5"/>
  <c r="M20" i="5"/>
  <c r="Y27" i="5"/>
  <c r="Q37" i="5"/>
  <c r="P25" i="5"/>
  <c r="U17" i="5"/>
  <c r="O20" i="5"/>
  <c r="Z23" i="5"/>
  <c r="V29" i="5"/>
  <c r="Z20" i="5"/>
  <c r="V15" i="5"/>
  <c r="V22" i="5"/>
  <c r="O12" i="5"/>
  <c r="M21" i="5"/>
  <c r="W24" i="5"/>
  <c r="V7" i="5"/>
  <c r="V19" i="5"/>
  <c r="X25" i="5"/>
  <c r="M11" i="5"/>
  <c r="W26" i="5"/>
  <c r="M10" i="5"/>
  <c r="W8" i="5"/>
  <c r="W7" i="5"/>
  <c r="N24" i="5"/>
  <c r="U12" i="5"/>
  <c r="P13" i="5"/>
  <c r="M18" i="5"/>
  <c r="Y4" i="5"/>
  <c r="V6" i="5"/>
  <c r="Y29" i="5"/>
  <c r="P4" i="5"/>
  <c r="U25" i="5"/>
  <c r="V26" i="5"/>
  <c r="N37" i="5"/>
  <c r="Y3" i="5"/>
  <c r="V17" i="5"/>
  <c r="R17" i="5"/>
  <c r="M15" i="5"/>
  <c r="X6" i="5"/>
  <c r="Z6" i="5"/>
  <c r="Q13" i="5"/>
  <c r="W19" i="5"/>
  <c r="U6" i="5"/>
  <c r="Q19" i="5"/>
  <c r="O21" i="5"/>
  <c r="Z18" i="5"/>
  <c r="X12" i="5"/>
  <c r="Q3" i="5"/>
  <c r="P7" i="5"/>
  <c r="V12" i="5"/>
  <c r="W5" i="5"/>
  <c r="R24" i="5"/>
  <c r="X29" i="5"/>
  <c r="P41" i="5"/>
  <c r="P16" i="5"/>
  <c r="R16" i="5"/>
  <c r="Q7" i="5"/>
  <c r="W6" i="5"/>
  <c r="P17" i="5"/>
  <c r="M19" i="5"/>
  <c r="O36" i="5"/>
  <c r="R20" i="5"/>
  <c r="X8" i="5"/>
  <c r="R37" i="5"/>
  <c r="R36" i="5"/>
  <c r="M16" i="5"/>
  <c r="Q24" i="5"/>
  <c r="U14" i="5"/>
  <c r="Q8" i="5"/>
  <c r="U8" i="5"/>
  <c r="U16" i="5"/>
  <c r="R28" i="5"/>
  <c r="O40" i="5"/>
  <c r="Y5" i="5"/>
  <c r="U23" i="5"/>
  <c r="V10" i="5"/>
  <c r="U21" i="5"/>
  <c r="O11" i="5"/>
  <c r="X27" i="5"/>
  <c r="W30" i="5"/>
  <c r="N19" i="5"/>
  <c r="P20" i="5"/>
  <c r="U19" i="5"/>
  <c r="N14" i="5"/>
  <c r="Z16" i="5"/>
  <c r="V16" i="5"/>
  <c r="V21" i="5"/>
  <c r="Q23" i="5"/>
  <c r="Y7" i="5"/>
  <c r="Y13" i="5"/>
  <c r="O41" i="5"/>
  <c r="O16" i="5"/>
  <c r="R5" i="5"/>
  <c r="P18" i="5"/>
  <c r="Y15" i="5"/>
  <c r="O18" i="5"/>
  <c r="P40" i="5"/>
  <c r="W12" i="5"/>
  <c r="W4" i="5"/>
  <c r="Y30" i="5"/>
  <c r="X4" i="5"/>
  <c r="N7" i="5"/>
  <c r="N25" i="5"/>
  <c r="N17" i="5"/>
  <c r="Y19" i="5"/>
  <c r="U22" i="5"/>
  <c r="V30" i="5"/>
  <c r="M14" i="5"/>
  <c r="R40" i="5"/>
  <c r="Y17" i="5"/>
  <c r="X30" i="5"/>
  <c r="V13" i="5"/>
  <c r="V25" i="5"/>
  <c r="V5" i="5"/>
  <c r="X7" i="5"/>
  <c r="Q17" i="5"/>
  <c r="Q26" i="5"/>
  <c r="Y12" i="5"/>
  <c r="V14" i="5"/>
  <c r="M3" i="5"/>
  <c r="W25" i="5"/>
  <c r="X23" i="5"/>
  <c r="V20" i="5"/>
  <c r="N26" i="5"/>
  <c r="Y24" i="5"/>
  <c r="M24" i="5"/>
  <c r="N16" i="5"/>
  <c r="Z17" i="5"/>
  <c r="U26" i="5"/>
  <c r="O3" i="5"/>
  <c r="V28" i="5"/>
  <c r="P8" i="5"/>
  <c r="W17" i="5"/>
  <c r="N22" i="5"/>
  <c r="O10" i="5"/>
  <c r="Z26" i="5"/>
  <c r="Y26" i="5"/>
  <c r="U20" i="5"/>
  <c r="W10" i="5"/>
  <c r="R21" i="5"/>
  <c r="M26" i="5"/>
  <c r="Z7" i="5"/>
  <c r="R25" i="5"/>
  <c r="R23" i="5"/>
  <c r="Q41" i="5"/>
  <c r="U7" i="5"/>
  <c r="R14" i="5"/>
  <c r="Z14" i="5"/>
  <c r="N29" i="5"/>
  <c r="P23" i="5"/>
  <c r="O4" i="5"/>
  <c r="N41" i="5"/>
  <c r="S20" i="5" l="1"/>
  <c r="T20" i="5" s="1"/>
  <c r="AG21" i="5"/>
  <c r="AE6" i="5"/>
  <c r="AA4" i="5"/>
  <c r="AB4" i="5" s="1"/>
  <c r="AC4" i="5"/>
  <c r="AI4" i="5" s="1"/>
  <c r="AJ4" i="5" s="1"/>
  <c r="S14" i="5"/>
  <c r="T14" i="5" s="1"/>
  <c r="AE17" i="5"/>
  <c r="AF5" i="5"/>
  <c r="AC18" i="5"/>
  <c r="AI18" i="5" s="1"/>
  <c r="AJ18" i="5" s="1"/>
  <c r="AA18" i="5"/>
  <c r="AB18" i="5" s="1"/>
  <c r="AC16" i="5"/>
  <c r="AI16" i="5" s="1"/>
  <c r="AJ16" i="5" s="1"/>
  <c r="AA16" i="5"/>
  <c r="AB16" i="5" s="1"/>
  <c r="AA21" i="5"/>
  <c r="AB21" i="5" s="1"/>
  <c r="AC21" i="5"/>
  <c r="AI21" i="5" s="1"/>
  <c r="AJ21" i="5" s="1"/>
  <c r="O42" i="5"/>
  <c r="AD13" i="5"/>
  <c r="AC13" i="5"/>
  <c r="AI13" i="5" s="1"/>
  <c r="AJ13" i="5" s="1"/>
  <c r="AA13" i="5"/>
  <c r="AB13" i="5" s="1"/>
  <c r="AC8" i="5"/>
  <c r="AI8" i="5" s="1"/>
  <c r="AJ8" i="5" s="1"/>
  <c r="AA8" i="5"/>
  <c r="AB8" i="5" s="1"/>
  <c r="AD12" i="5"/>
  <c r="AF6" i="5"/>
  <c r="AF19" i="5"/>
  <c r="M42" i="5"/>
  <c r="AH30" i="5"/>
  <c r="AD7" i="5"/>
  <c r="AG26" i="5"/>
  <c r="AA7" i="5"/>
  <c r="AB7" i="5" s="1"/>
  <c r="AC7" i="5"/>
  <c r="AI7" i="5" s="1"/>
  <c r="AJ7" i="5" s="1"/>
  <c r="AD8" i="5"/>
  <c r="AC12" i="5"/>
  <c r="AI12" i="5" s="1"/>
  <c r="AJ12" i="5" s="1"/>
  <c r="AA12" i="5"/>
  <c r="AB12" i="5" s="1"/>
  <c r="AH10" i="5"/>
  <c r="AE14" i="5"/>
  <c r="AE12" i="5"/>
  <c r="AG24" i="5"/>
  <c r="AH11" i="5"/>
  <c r="O33" i="5"/>
  <c r="AF17" i="5"/>
  <c r="AE8" i="5"/>
  <c r="AG22" i="5"/>
  <c r="AA17" i="5"/>
  <c r="AB17" i="5" s="1"/>
  <c r="AC17" i="5"/>
  <c r="AI17" i="5" s="1"/>
  <c r="AJ17" i="5" s="1"/>
  <c r="Q33" i="5"/>
  <c r="AF23" i="5"/>
  <c r="R42" i="5"/>
  <c r="AF7" i="5"/>
  <c r="AG18" i="5"/>
  <c r="AE21" i="5"/>
  <c r="W31" i="5"/>
  <c r="AE3" i="5"/>
  <c r="AE31" i="5" s="1"/>
  <c r="AF28" i="5"/>
  <c r="AE16" i="5"/>
  <c r="AC20" i="5"/>
  <c r="AI20" i="5" s="1"/>
  <c r="AJ20" i="5" s="1"/>
  <c r="AA20" i="5"/>
  <c r="AB20" i="5" s="1"/>
  <c r="AE25" i="5"/>
  <c r="Q42" i="5"/>
  <c r="AE7" i="5"/>
  <c r="AF18" i="5"/>
  <c r="S22" i="5"/>
  <c r="T22" i="5" s="1"/>
  <c r="AD27" i="5"/>
  <c r="AE10" i="5"/>
  <c r="AF13" i="5"/>
  <c r="AH8" i="5"/>
  <c r="AD16" i="5"/>
  <c r="AF14" i="5"/>
  <c r="S19" i="5"/>
  <c r="T19" i="5" s="1"/>
  <c r="S18" i="5"/>
  <c r="T18" i="5" s="1"/>
  <c r="S7" i="5"/>
  <c r="T7" i="5" s="1"/>
  <c r="AG6" i="5"/>
  <c r="AD30" i="5"/>
  <c r="AH7" i="5"/>
  <c r="AH15" i="5"/>
  <c r="AH13" i="5"/>
  <c r="AD14" i="5"/>
  <c r="AH6" i="5"/>
  <c r="AG25" i="5"/>
  <c r="S11" i="5"/>
  <c r="T11" i="5" s="1"/>
  <c r="AA29" i="5"/>
  <c r="AB29" i="5" s="1"/>
  <c r="AC29" i="5"/>
  <c r="AI29" i="5" s="1"/>
  <c r="AJ29" i="5" s="1"/>
  <c r="AD5" i="5"/>
  <c r="AH20" i="5"/>
  <c r="AF22" i="5"/>
  <c r="AH26" i="5"/>
  <c r="S21" i="5"/>
  <c r="T21" i="5" s="1"/>
  <c r="S23" i="5"/>
  <c r="T23" i="5" s="1"/>
  <c r="AF16" i="5"/>
  <c r="AE19" i="5"/>
  <c r="AG16" i="5"/>
  <c r="AE30" i="5"/>
  <c r="AH14" i="5"/>
  <c r="AF3" i="5"/>
  <c r="AF31" i="5" s="1"/>
  <c r="X31" i="5"/>
  <c r="AE13" i="5"/>
  <c r="AD4" i="5"/>
  <c r="AE18" i="5"/>
  <c r="AD11" i="5"/>
  <c r="AF20" i="5"/>
  <c r="R34" i="5"/>
  <c r="AG13" i="5"/>
  <c r="AA11" i="5"/>
  <c r="AB11" i="5" s="1"/>
  <c r="AC11" i="5"/>
  <c r="AI11" i="5" s="1"/>
  <c r="AJ11" i="5" s="1"/>
  <c r="S8" i="5"/>
  <c r="T8" i="5" s="1"/>
  <c r="AG29" i="5"/>
  <c r="AG10" i="5"/>
  <c r="S28" i="5"/>
  <c r="T28" i="5" s="1"/>
  <c r="S26" i="5"/>
  <c r="T26" i="5" s="1"/>
  <c r="AF26" i="5"/>
  <c r="AG17" i="5"/>
  <c r="AG23" i="5"/>
  <c r="AA28" i="5"/>
  <c r="AB28" i="5" s="1"/>
  <c r="AC28" i="5"/>
  <c r="AI28" i="5" s="1"/>
  <c r="AJ28" i="5" s="1"/>
  <c r="AC23" i="5"/>
  <c r="AI23" i="5" s="1"/>
  <c r="AJ23" i="5" s="1"/>
  <c r="AA23" i="5"/>
  <c r="AB23" i="5" s="1"/>
  <c r="AD21" i="5"/>
  <c r="AH24" i="5"/>
  <c r="AF8" i="5"/>
  <c r="AE29" i="5"/>
  <c r="S5" i="5"/>
  <c r="T5" i="5" s="1"/>
  <c r="M34" i="5"/>
  <c r="S34" i="5" s="1"/>
  <c r="S16" i="5"/>
  <c r="T16" i="5" s="1"/>
  <c r="AG19" i="5"/>
  <c r="AH18" i="5"/>
  <c r="AH12" i="5"/>
  <c r="S17" i="5"/>
  <c r="T17" i="5" s="1"/>
  <c r="AH25" i="5"/>
  <c r="AG8" i="5"/>
  <c r="P38" i="5"/>
  <c r="AF25" i="5"/>
  <c r="AG4" i="5"/>
  <c r="AD20" i="5"/>
  <c r="S24" i="5"/>
  <c r="T24" i="5" s="1"/>
  <c r="AD28" i="5"/>
  <c r="S15" i="5"/>
  <c r="T15" i="5" s="1"/>
  <c r="AG12" i="5"/>
  <c r="AA26" i="5"/>
  <c r="AB26" i="5" s="1"/>
  <c r="AC26" i="5"/>
  <c r="AI26" i="5" s="1"/>
  <c r="AJ26" i="5" s="1"/>
  <c r="V31" i="5"/>
  <c r="AD3" i="5"/>
  <c r="AD31" i="5" s="1"/>
  <c r="AA14" i="5"/>
  <c r="AB14" i="5" s="1"/>
  <c r="AC14" i="5"/>
  <c r="AI14" i="5" s="1"/>
  <c r="AJ14" i="5" s="1"/>
  <c r="AE26" i="5"/>
  <c r="AH16" i="5"/>
  <c r="AE22" i="5"/>
  <c r="AF29" i="5"/>
  <c r="AC22" i="5"/>
  <c r="AI22" i="5" s="1"/>
  <c r="AJ22" i="5" s="1"/>
  <c r="AA22" i="5"/>
  <c r="AB22" i="5" s="1"/>
  <c r="AH29" i="5"/>
  <c r="AG5" i="5"/>
  <c r="N38" i="5"/>
  <c r="AG20" i="5"/>
  <c r="AH5" i="5"/>
  <c r="AA30" i="5"/>
  <c r="AB30" i="5" s="1"/>
  <c r="AC30" i="5"/>
  <c r="AI30" i="5" s="1"/>
  <c r="AJ30" i="5" s="1"/>
  <c r="AD15" i="5"/>
  <c r="AC19" i="5"/>
  <c r="AI19" i="5" s="1"/>
  <c r="AJ19" i="5" s="1"/>
  <c r="AA19" i="5"/>
  <c r="AB19" i="5" s="1"/>
  <c r="AH27" i="5"/>
  <c r="AH17" i="5"/>
  <c r="AE23" i="5"/>
  <c r="AE5" i="5"/>
  <c r="AF21" i="5"/>
  <c r="P34" i="5"/>
  <c r="N42" i="5"/>
  <c r="S13" i="5"/>
  <c r="T13" i="5" s="1"/>
  <c r="AH23" i="5"/>
  <c r="N33" i="5"/>
  <c r="S29" i="5"/>
  <c r="T29" i="5" s="1"/>
  <c r="M38" i="5"/>
  <c r="S4" i="5"/>
  <c r="T4" i="5" s="1"/>
  <c r="AD23" i="5"/>
  <c r="AH22" i="5"/>
  <c r="AH21" i="5"/>
  <c r="S10" i="5"/>
  <c r="T10" i="5" s="1"/>
  <c r="AD19" i="5"/>
  <c r="AG15" i="5"/>
  <c r="AE4" i="5"/>
  <c r="AF10" i="5"/>
  <c r="AD24" i="5"/>
  <c r="AC24" i="5"/>
  <c r="AI24" i="5" s="1"/>
  <c r="AJ24" i="5" s="1"/>
  <c r="AA24" i="5"/>
  <c r="AB24" i="5" s="1"/>
  <c r="AD22" i="5"/>
  <c r="AC10" i="5"/>
  <c r="AI10" i="5" s="1"/>
  <c r="AJ10" i="5" s="1"/>
  <c r="AA10" i="5"/>
  <c r="AB10" i="5" s="1"/>
  <c r="R33" i="5"/>
  <c r="AD25" i="5"/>
  <c r="AG11" i="5"/>
  <c r="AG14" i="5"/>
  <c r="Q34" i="5"/>
  <c r="AC25" i="5"/>
  <c r="AI25" i="5" s="1"/>
  <c r="AJ25" i="5" s="1"/>
  <c r="AA25" i="5"/>
  <c r="AB25" i="5" s="1"/>
  <c r="S30" i="5"/>
  <c r="T30" i="5" s="1"/>
  <c r="AF27" i="5"/>
  <c r="N34" i="5"/>
  <c r="P42" i="5"/>
  <c r="AE27" i="5"/>
  <c r="AE20" i="5"/>
  <c r="S6" i="5"/>
  <c r="T6" i="5" s="1"/>
  <c r="S12" i="5"/>
  <c r="T12" i="5" s="1"/>
  <c r="AE24" i="5"/>
  <c r="AG28" i="5"/>
  <c r="AF30" i="5"/>
  <c r="AC27" i="5"/>
  <c r="AI27" i="5" s="1"/>
  <c r="AJ27" i="5" s="1"/>
  <c r="AA27" i="5"/>
  <c r="AB27" i="5" s="1"/>
  <c r="AF11" i="5"/>
  <c r="O34" i="5"/>
  <c r="S3" i="5"/>
  <c r="M33" i="5"/>
  <c r="S33" i="5" s="1"/>
  <c r="AH4" i="5"/>
  <c r="Q38" i="5"/>
  <c r="S27" i="5"/>
  <c r="T27" i="5" s="1"/>
  <c r="P33" i="5"/>
  <c r="S25" i="5"/>
  <c r="T25" i="5" s="1"/>
  <c r="AG30" i="5"/>
  <c r="AE15" i="5"/>
  <c r="AD29" i="5"/>
  <c r="AF15" i="5"/>
  <c r="AA6" i="5"/>
  <c r="AB6" i="5" s="1"/>
  <c r="AC6" i="5"/>
  <c r="AI6" i="5" s="1"/>
  <c r="AJ6" i="5" s="1"/>
  <c r="AG3" i="5"/>
  <c r="AG31" i="5" s="1"/>
  <c r="Y31" i="5"/>
  <c r="AF12" i="5"/>
  <c r="AH19" i="5"/>
  <c r="R38" i="5"/>
  <c r="AD18" i="5"/>
  <c r="U31" i="5"/>
  <c r="AC3" i="5"/>
  <c r="AA3" i="5"/>
  <c r="AH3" i="5"/>
  <c r="AH31" i="5" s="1"/>
  <c r="Z31" i="5"/>
  <c r="AD6" i="5"/>
  <c r="AF24" i="5"/>
  <c r="AG27" i="5"/>
  <c r="AD26" i="5"/>
  <c r="AF4" i="5"/>
  <c r="AA5" i="5"/>
  <c r="AB5" i="5" s="1"/>
  <c r="AC5" i="5"/>
  <c r="AI5" i="5" s="1"/>
  <c r="AJ5" i="5" s="1"/>
  <c r="AC15" i="5"/>
  <c r="AI15" i="5" s="1"/>
  <c r="AJ15" i="5" s="1"/>
  <c r="AA15" i="5"/>
  <c r="AB15" i="5" s="1"/>
  <c r="AE28" i="5"/>
  <c r="AG7" i="5"/>
  <c r="AE11" i="5"/>
  <c r="O38" i="5"/>
  <c r="AD17" i="5"/>
  <c r="AH28" i="5"/>
  <c r="AD10" i="5"/>
  <c r="T9" i="5" l="1"/>
  <c r="T3" i="5"/>
  <c r="AC31" i="5"/>
  <c r="AI3" i="5"/>
  <c r="AB9" i="5"/>
  <c r="AA31" i="5"/>
  <c r="AB3" i="5"/>
  <c r="AI31" i="5" l="1"/>
  <c r="AJ3" i="5"/>
  <c r="A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<sst xmlns="http://schemas.openxmlformats.org/spreadsheetml/2006/main" count="383" uniqueCount="208">
  <si>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</si>
  <si>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</si>
  <si>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</si>
  <si>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</si>
  <si>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</si>
  <si>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</si>
  <si>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</si>
  <si>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</si>
  <si>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</si>
  <si>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</si>
  <si>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</si>
  <si>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</si>
  <si>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</si>
  <si>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</si>
  <si>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</si>
  <si>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</si>
  <si>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</si>
  <si>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</si>
  <si>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</si>
  <si>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</si>
  <si>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</si>
  <si>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</si>
  <si>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</si>
  <si>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</si>
  <si>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</si>
  <si>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</si>
  <si>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</si>
  <si>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</si>
  <si>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</si>
  <si>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</si>
  <si>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</si>
  <si>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</si>
  <si>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</si>
  <si>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</si>
  <si>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</si>
  <si>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</si>
  <si>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</si>
  <si>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</si>
  <si>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</si>
  <si>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</si>
  <si>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</si>
  <si>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</si>
  <si>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</si>
  <si>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</si>
  <si>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</si>
  <si>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</si>
  <si>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</si>
  <si>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</si>
  <si>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</si>
  <si>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</si>
  <si>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</si>
  <si>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</si>
  <si>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</si>
  <si>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</si>
  <si>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</si>
  <si>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</si>
  <si>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</si>
  <si>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</si>
  <si>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</si>
  <si>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</si>
  <si>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</si>
  <si>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</si>
  <si>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</si>
  <si>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</si>
  <si>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</si>
  <si>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</si>
  <si>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</si>
  <si>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</si>
  <si>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</si>
  <si>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</si>
  <si>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</si>
  <si>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</si>
  <si>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</si>
  <si>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</si>
  <si>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</si>
  <si>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</si>
  <si>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</si>
  <si>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</si>
  <si>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</si>
  <si>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</si>
  <si>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</si>
  <si>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</si>
  <si>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</si>
  <si>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</si>
  <si>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</si>
  <si>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</si>
  <si>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</si>
  <si>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</si>
  <si>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</si>
  <si>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</si>
  <si>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</si>
  <si>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</si>
  <si>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</si>
  <si>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</si>
  <si>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</si>
  <si>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</si>
  <si>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</si>
  <si>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</si>
  <si>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</si>
  <si>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</si>
  <si>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</si>
  <si>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</si>
  <si>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</si>
  <si>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</si>
  <si>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</si>
  <si>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</si>
  <si>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</si>
  <si>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</si>
  <si>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</si>
  <si>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</si>
  <si>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</si>
  <si>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</si>
  <si>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</si>
  <si>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</si>
  <si>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</si>
  <si>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</si>
  <si>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</si>
  <si>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</si>
  <si>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</si>
  <si>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</si>
  <si>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</si>
  <si>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</si>
  <si>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</si>
  <si>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</si>
  <si>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</si>
  <si>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</si>
  <si>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</si>
  <si>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</si>
  <si>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</si>
  <si>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</si>
  <si>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</si>
  <si>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</si>
  <si>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</si>
  <si>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</si>
  <si>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</si>
  <si>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</si>
  <si>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</si>
  <si>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</si>
  <si>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</si>
  <si>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Masc. Benjamin D3-1</t>
  </si>
  <si>
    <t>Simple Masc. Benjamin D3-2</t>
  </si>
  <si>
    <t>Simple Masc. Benjamin D4-1</t>
  </si>
  <si>
    <t>Simple Masc. Benjamin D4-2</t>
  </si>
  <si>
    <t>Simple Masc. Benjamin D4-4</t>
  </si>
  <si>
    <t>Simple Masc. Benjamin D4-5</t>
  </si>
  <si>
    <t>Simple Masc. Benjamin D4-6</t>
  </si>
  <si>
    <t xml:space="preserve">      Joueurs ou équipes                D4      Pointage: 24-23-22-21-20</t>
  </si>
  <si>
    <t>Simple Masc. Benjamin D4-3</t>
  </si>
  <si>
    <t xml:space="preserve">      Joueurs ou équipes                D4      Pointage: 30-29-28-27-26</t>
  </si>
  <si>
    <t xml:space="preserve">      Joueurs ou équipes                D4     Pointage: 22-21-20-19-18</t>
  </si>
  <si>
    <t xml:space="preserve">      Joueurs ou équipes                D4      Pointage: 26-25-24-23-22</t>
  </si>
  <si>
    <t>8h45</t>
  </si>
  <si>
    <t>supplémentaire de 11 points</t>
  </si>
  <si>
    <t xml:space="preserve">      Joueurs ou équipes                D4       Pointage: 28-27-26-25-24</t>
  </si>
  <si>
    <t xml:space="preserve">      Joueurs ou équipes                D4      Pointage: 20-19-18-17-16</t>
  </si>
  <si>
    <t>Julien Trudel</t>
  </si>
  <si>
    <t>Edouard Lacey</t>
  </si>
  <si>
    <t>Nicolas Rendon Garcia</t>
  </si>
  <si>
    <t>Alfred Ratelle</t>
  </si>
  <si>
    <t>Noah Bouchard</t>
  </si>
  <si>
    <t>Samuel Déry</t>
  </si>
  <si>
    <t>Olivier Fleury</t>
  </si>
  <si>
    <t>Antoine Lessard</t>
  </si>
  <si>
    <t>Emerick Ouimette</t>
  </si>
  <si>
    <t>Luka Millisav</t>
  </si>
  <si>
    <t>Justin Guillette</t>
  </si>
  <si>
    <t>Kaleb Dubois</t>
  </si>
  <si>
    <t>Yohan Busque</t>
  </si>
  <si>
    <t>Louis-Olivier Bachand</t>
  </si>
  <si>
    <t>Xavier Ross</t>
  </si>
  <si>
    <t>Ryan Hao Xiang Li</t>
  </si>
  <si>
    <t>Theodore Maurice-Whissell</t>
  </si>
  <si>
    <t>Louis-Philippe Paradis</t>
  </si>
  <si>
    <t>Ryan Camolease</t>
  </si>
  <si>
    <t>Samuel Deschênes</t>
  </si>
  <si>
    <t>Tom Côté</t>
  </si>
  <si>
    <t>Arthur Parent</t>
  </si>
  <si>
    <t>Antoine Fiset</t>
  </si>
  <si>
    <t>Édouard Dandeneau-Lachance</t>
  </si>
  <si>
    <t>Émile Giroux</t>
  </si>
  <si>
    <t>Jonathan Vézina</t>
  </si>
  <si>
    <t>Édouard Francoeur</t>
  </si>
  <si>
    <t>Louis Dumont</t>
  </si>
  <si>
    <t>Charles Arseneault</t>
  </si>
  <si>
    <t>Jules Lemieux</t>
  </si>
  <si>
    <t>Félix Laperle</t>
  </si>
  <si>
    <t>Olivier Gagnon</t>
  </si>
  <si>
    <t>Gabriel Michaud</t>
  </si>
  <si>
    <t>Olivier Fontaine</t>
  </si>
  <si>
    <t>Gabriel Dumais</t>
  </si>
  <si>
    <t>Ludivic Parenteau</t>
  </si>
  <si>
    <t xml:space="preserve">      Joueurs ou équipes                D3      Pointage: 60-57-54-51-48</t>
  </si>
  <si>
    <t xml:space="preserve">Terrain # 13  </t>
  </si>
  <si>
    <t xml:space="preserve">Terrain # 15  </t>
  </si>
  <si>
    <t xml:space="preserve">Terrain # 5  </t>
  </si>
  <si>
    <t xml:space="preserve">Terrain # 7 </t>
  </si>
  <si>
    <t xml:space="preserve">Terrain # 9 </t>
  </si>
  <si>
    <t xml:space="preserve">Terrain # 10 </t>
  </si>
  <si>
    <t xml:space="preserve">Terrain # 11  </t>
  </si>
  <si>
    <t xml:space="preserve">Terrain # 12  </t>
  </si>
  <si>
    <t>Samuel Gagnon</t>
  </si>
  <si>
    <t>Eloic Papillon</t>
  </si>
  <si>
    <t>Joshua Selam</t>
  </si>
  <si>
    <t>3e</t>
  </si>
  <si>
    <t>4e</t>
  </si>
  <si>
    <t>1er</t>
  </si>
  <si>
    <t>2e</t>
  </si>
  <si>
    <t xml:space="preserve">      Joueurs ou équipes                D3             Pointage: 51-48-45-42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</si>
</sst>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1" fillId="0" borderId="0" xfId="1" applyAlignment="1">
      <alignment horizontal="center" vertical="center"/>
    </xf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20" fillId="7" borderId="2" xfId="1" applyFont="1" applyFill="1" applyBorder="1" applyAlignment="1">
      <alignment horizontal="center" vertical="center" shrinkToFit="1"/>
    </xf>
    <xf numFmtId="0" fontId="20" fillId="0" borderId="32" xfId="1" applyFont="1" applyBorder="1" applyAlignment="1">
      <alignment horizontal="center" vertical="center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2" fillId="0" borderId="12" xfId="1" applyFont="1" applyBorder="1"/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24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1-Section%20Estri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La Ruche</v>
          </cell>
          <cell r="J17" t="str">
            <v>LA RUCHE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45" sqref="I45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89" t="s">
        <v>9</v>
      </c>
      <c r="J1" s="89"/>
      <c r="K1" s="89"/>
      <c r="L1" s="89"/>
      <c r="M1" s="90" t="s">
        <v>10</v>
      </c>
      <c r="N1" s="90"/>
      <c r="O1" s="90"/>
      <c r="P1" s="90"/>
      <c r="Q1" s="90"/>
      <c r="R1" s="90"/>
      <c r="S1" s="90"/>
      <c r="T1" s="90"/>
      <c r="U1" s="91" t="s">
        <v>11</v>
      </c>
      <c r="V1" s="92"/>
      <c r="W1" s="92"/>
      <c r="X1" s="92"/>
      <c r="Y1" s="92"/>
      <c r="Z1" s="92"/>
      <c r="AA1" s="92"/>
      <c r="AB1" s="92"/>
      <c r="AC1" s="93" t="s">
        <v>12</v>
      </c>
      <c r="AD1" s="94"/>
      <c r="AE1" s="94"/>
      <c r="AF1" s="94"/>
      <c r="AG1" s="94"/>
      <c r="AH1" s="94"/>
      <c r="AI1" s="94"/>
      <c r="AJ1" s="94"/>
    </row>
    <row r="2" spans="2:36" x14ac:dyDescent="0.25">
      <c r="B2" s="9" t="s">
        <v>13</v>
      </c>
      <c r="C2" s="88" t="s">
        <v>14</v>
      </c>
      <c r="D2" s="88"/>
      <c r="E2" s="88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88" t="s">
        <v>24</v>
      </c>
      <c r="D3" s="88"/>
      <c r="E3" s="88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88" t="s">
        <v>28</v>
      </c>
      <c r="D4" s="88"/>
      <c r="E4" s="88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88" t="s">
        <v>32</v>
      </c>
      <c r="D5" s="88"/>
      <c r="E5" s="88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88" t="s">
        <v>36</v>
      </c>
      <c r="D6" s="88"/>
      <c r="E6" s="88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88" t="s">
        <v>41</v>
      </c>
      <c r="D7" s="88"/>
      <c r="E7" s="88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88" t="s">
        <v>46</v>
      </c>
      <c r="D8" s="88"/>
      <c r="E8" s="88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88" t="s">
        <v>51</v>
      </c>
      <c r="D9" s="88"/>
      <c r="E9" s="88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88" t="s">
        <v>54</v>
      </c>
      <c r="D10" s="88"/>
      <c r="E10" s="88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88" t="s">
        <v>59</v>
      </c>
      <c r="D11" s="88"/>
      <c r="E11" s="88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88" t="s">
        <v>64</v>
      </c>
      <c r="D12" s="88"/>
      <c r="E12" s="88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88" t="s">
        <v>68</v>
      </c>
      <c r="D13" s="88"/>
      <c r="E13" s="88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95" t="s">
        <v>73</v>
      </c>
      <c r="D14" s="95"/>
      <c r="E14" s="95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88" t="s">
        <v>78</v>
      </c>
      <c r="D15" s="88"/>
      <c r="E15" s="88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97"/>
      <c r="D16" s="97"/>
      <c r="E16" s="97"/>
      <c r="F16" s="97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97" t="s">
        <v>85</v>
      </c>
      <c r="D17" s="97"/>
      <c r="E17" s="97"/>
      <c r="F17" s="97"/>
      <c r="G17" s="13"/>
      <c r="H17" s="9" t="s">
        <v>86</v>
      </c>
      <c r="I17" s="22" t="s">
        <v>87</v>
      </c>
      <c r="J17" s="15" t="s">
        <v>88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89</v>
      </c>
      <c r="C18" s="97" t="s">
        <v>90</v>
      </c>
      <c r="D18" s="97"/>
      <c r="E18" s="97"/>
      <c r="F18" s="97"/>
      <c r="G18" s="13"/>
      <c r="H18" s="9" t="s">
        <v>6</v>
      </c>
      <c r="I18" s="22" t="s">
        <v>91</v>
      </c>
      <c r="J18" s="21" t="s">
        <v>92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98"/>
      <c r="D19" s="98"/>
      <c r="E19" s="98"/>
      <c r="G19" s="13"/>
      <c r="H19" s="9" t="s">
        <v>93</v>
      </c>
      <c r="I19" s="22" t="s">
        <v>94</v>
      </c>
      <c r="J19" s="15" t="s">
        <v>95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96</v>
      </c>
      <c r="I20" s="22" t="s">
        <v>137</v>
      </c>
      <c r="J20" s="15" t="s">
        <v>138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97</v>
      </c>
      <c r="I21" s="23" t="s">
        <v>98</v>
      </c>
      <c r="J21" s="21" t="s">
        <v>99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100</v>
      </c>
      <c r="I22" s="23" t="s">
        <v>101</v>
      </c>
      <c r="J22" s="21" t="s">
        <v>102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103</v>
      </c>
      <c r="I23" s="22" t="s">
        <v>104</v>
      </c>
      <c r="J23" s="27" t="s">
        <v>105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98"/>
      <c r="D24" s="98"/>
      <c r="E24" s="98"/>
      <c r="G24" s="13"/>
      <c r="H24" s="9" t="s">
        <v>106</v>
      </c>
      <c r="I24" s="22" t="s">
        <v>107</v>
      </c>
      <c r="J24" s="15" t="s">
        <v>108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109</v>
      </c>
      <c r="I25" s="23" t="s">
        <v>135</v>
      </c>
      <c r="J25" s="21" t="s">
        <v>136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98"/>
      <c r="D26" s="98"/>
      <c r="E26" s="98"/>
      <c r="G26" s="13"/>
      <c r="H26" s="9" t="s">
        <v>3</v>
      </c>
      <c r="I26" s="22" t="s">
        <v>110</v>
      </c>
      <c r="J26" s="21" t="s">
        <v>111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98"/>
      <c r="D27" s="98"/>
      <c r="E27" s="98"/>
      <c r="G27" s="13"/>
      <c r="H27" s="19" t="s">
        <v>112</v>
      </c>
      <c r="I27" s="23" t="s">
        <v>113</v>
      </c>
      <c r="J27" s="21" t="s">
        <v>114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115</v>
      </c>
      <c r="I28" s="20" t="s">
        <v>116</v>
      </c>
      <c r="J28" s="21" t="s">
        <v>117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98"/>
      <c r="D29" s="98"/>
      <c r="E29" s="98"/>
      <c r="G29" s="13"/>
      <c r="H29" s="19" t="s">
        <v>118</v>
      </c>
      <c r="I29" s="22" t="s">
        <v>65</v>
      </c>
      <c r="J29" s="15" t="s">
        <v>119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98"/>
      <c r="D30" s="98"/>
      <c r="E30" s="98"/>
      <c r="G30" s="13"/>
      <c r="H30" s="19" t="s">
        <v>120</v>
      </c>
      <c r="I30" s="22" t="s">
        <v>121</v>
      </c>
      <c r="J30" s="15" t="s">
        <v>122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99" t="s">
        <v>123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99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99"/>
      <c r="M38" s="34" t="e">
        <f t="shared" ref="M38:R38" ca="1" si="22">M36-M37</f>
        <v>#REF!</v>
      </c>
      <c r="N38" s="34" t="e">
        <f t="shared" ca="1" si="22"/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99" t="s">
        <v>124</v>
      </c>
      <c r="M40" s="34" t="e">
        <f t="shared" ref="M40:R40" ca="1" si="23">SUM(INDIRECT("'"&amp;M2&amp;$L$33&amp;"'!U5:u160"))</f>
        <v>#REF!</v>
      </c>
      <c r="N40" s="34" t="e">
        <f t="shared" ca="1" si="23"/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99"/>
      <c r="M41" s="34" t="e">
        <f t="shared" ref="M41:R41" ca="1" si="24">SUM(INDIRECT(M2&amp;"_"&amp;$L$33))</f>
        <v>#REF!</v>
      </c>
      <c r="N41" s="34" t="e">
        <f t="shared" ca="1" si="24"/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99"/>
      <c r="M42" s="34" t="e">
        <f t="shared" ref="M42:R42" ca="1" si="25">M40-M41</f>
        <v>#REF!</v>
      </c>
      <c r="N42" s="34" t="e">
        <f t="shared" ca="1" si="25"/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96"/>
      <c r="J63" s="96"/>
      <c r="K63" s="96"/>
      <c r="L63" s="96"/>
    </row>
    <row r="64" spans="8:12" x14ac:dyDescent="0.2">
      <c r="H64" s="5"/>
      <c r="I64" s="96"/>
      <c r="J64" s="96"/>
      <c r="K64" s="96"/>
      <c r="L64" s="96"/>
    </row>
    <row r="65" spans="8:12" x14ac:dyDescent="0.2">
      <c r="H65" s="5"/>
      <c r="I65" s="96"/>
      <c r="J65" s="96"/>
      <c r="K65" s="96"/>
      <c r="L65" s="96"/>
    </row>
    <row r="66" spans="8:12" x14ac:dyDescent="0.2">
      <c r="H66" s="5"/>
      <c r="I66" s="96"/>
      <c r="J66" s="96"/>
      <c r="K66" s="96"/>
      <c r="L66" s="96"/>
    </row>
    <row r="67" spans="8:12" x14ac:dyDescent="0.2">
      <c r="H67" s="5"/>
      <c r="I67" s="96"/>
      <c r="J67" s="96"/>
      <c r="K67" s="96"/>
      <c r="L67" s="96"/>
    </row>
    <row r="68" spans="8:12" ht="26.25" x14ac:dyDescent="0.4">
      <c r="H68" s="37"/>
      <c r="I68" s="89" t="s">
        <v>9</v>
      </c>
      <c r="J68" s="89"/>
      <c r="K68" s="89"/>
      <c r="L68" s="89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125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91</v>
      </c>
      <c r="J84" s="39"/>
      <c r="K84" s="39"/>
    </row>
    <row r="85" spans="8:11" ht="26.25" x14ac:dyDescent="0.4">
      <c r="H85" s="38" t="s">
        <v>93</v>
      </c>
      <c r="I85" s="42" t="s">
        <v>94</v>
      </c>
      <c r="J85" s="39"/>
      <c r="K85" s="39"/>
    </row>
    <row r="86" spans="8:11" ht="26.25" x14ac:dyDescent="0.4">
      <c r="H86" s="38" t="s">
        <v>96</v>
      </c>
      <c r="I86" s="42" t="s">
        <v>134</v>
      </c>
      <c r="J86" s="39"/>
      <c r="K86" s="39"/>
    </row>
    <row r="87" spans="8:11" ht="26.25" x14ac:dyDescent="0.4">
      <c r="H87" s="40" t="s">
        <v>97</v>
      </c>
      <c r="I87" s="43" t="s">
        <v>98</v>
      </c>
      <c r="J87" s="39"/>
      <c r="K87" s="39"/>
    </row>
    <row r="88" spans="8:11" ht="26.25" x14ac:dyDescent="0.4">
      <c r="H88" s="40" t="s">
        <v>100</v>
      </c>
      <c r="I88" s="43" t="s">
        <v>101</v>
      </c>
      <c r="J88" s="39"/>
      <c r="K88" s="39"/>
    </row>
    <row r="89" spans="8:11" ht="26.25" x14ac:dyDescent="0.4">
      <c r="H89" s="40" t="s">
        <v>120</v>
      </c>
      <c r="I89" s="43" t="s">
        <v>126</v>
      </c>
      <c r="J89" s="39"/>
      <c r="K89" s="39"/>
    </row>
    <row r="90" spans="8:11" ht="26.25" x14ac:dyDescent="0.4">
      <c r="H90" s="38" t="s">
        <v>103</v>
      </c>
      <c r="I90" s="42" t="s">
        <v>104</v>
      </c>
      <c r="J90" s="39"/>
      <c r="K90" s="39"/>
    </row>
    <row r="91" spans="8:11" ht="26.25" x14ac:dyDescent="0.4">
      <c r="H91" s="38" t="s">
        <v>106</v>
      </c>
      <c r="I91" s="42" t="s">
        <v>107</v>
      </c>
      <c r="J91" s="39"/>
      <c r="K91" s="39"/>
    </row>
    <row r="92" spans="8:11" ht="26.25" x14ac:dyDescent="0.4">
      <c r="H92" s="40" t="s">
        <v>109</v>
      </c>
      <c r="I92" s="43" t="s">
        <v>135</v>
      </c>
      <c r="J92" s="39"/>
      <c r="K92" s="39"/>
    </row>
    <row r="93" spans="8:11" ht="26.25" x14ac:dyDescent="0.4">
      <c r="H93" s="38" t="s">
        <v>3</v>
      </c>
      <c r="I93" s="42" t="s">
        <v>127</v>
      </c>
      <c r="J93" s="39"/>
      <c r="K93" s="39"/>
    </row>
    <row r="94" spans="8:11" ht="26.25" x14ac:dyDescent="0.4">
      <c r="H94" s="40" t="s">
        <v>115</v>
      </c>
      <c r="I94" s="43" t="s">
        <v>116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123" priority="6">
      <formula>$G3="x"</formula>
    </cfRule>
  </conditionalFormatting>
  <conditionalFormatting sqref="J48">
    <cfRule type="expression" dxfId="122" priority="3">
      <formula>$G48="x"</formula>
    </cfRule>
  </conditionalFormatting>
  <conditionalFormatting sqref="M3:T30">
    <cfRule type="expression" dxfId="121" priority="9" stopIfTrue="1">
      <formula>$L3=1</formula>
    </cfRule>
  </conditionalFormatting>
  <conditionalFormatting sqref="P48">
    <cfRule type="expression" dxfId="120" priority="1">
      <formula>$G48="x"</formula>
    </cfRule>
    <cfRule type="expression" dxfId="119" priority="2" stopIfTrue="1">
      <formula>$L48=1</formula>
    </cfRule>
  </conditionalFormatting>
  <conditionalFormatting sqref="S48">
    <cfRule type="expression" dxfId="118" priority="4">
      <formula>$G48="x"</formula>
    </cfRule>
    <cfRule type="expression" dxfId="117" priority="5" stopIfTrue="1">
      <formula>$L48=1</formula>
    </cfRule>
  </conditionalFormatting>
  <conditionalFormatting sqref="U3:AA30">
    <cfRule type="expression" dxfId="116" priority="8">
      <formula>$G3="X"</formula>
    </cfRule>
  </conditionalFormatting>
  <conditionalFormatting sqref="AC3:AI30">
    <cfRule type="expression" dxfId="115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6E5F2-4455-4E48-9EFE-DB4A49EDFA8C}">
  <sheetPr>
    <pageSetUpPr fitToPage="1"/>
  </sheetPr>
  <dimension ref="A1:AG70"/>
  <sheetViews>
    <sheetView tabSelected="1" zoomScaleNormal="100" workbookViewId="0">
      <selection activeCell="K5" sqref="K5:N6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1">
        <v>2</v>
      </c>
      <c r="B2" s="122" t="str">
        <f>IF(ISNA(VLOOKUP("X",Lég!$G:$H,2,FALSE)),"",VLOOKUP("X",Lég!$G:$H,2,FALSE))</f>
        <v/>
      </c>
      <c r="C2" s="46"/>
      <c r="D2" s="100" t="s">
        <v>139</v>
      </c>
      <c r="E2" s="101"/>
      <c r="F2" s="101"/>
      <c r="G2" s="101"/>
      <c r="H2" s="101"/>
      <c r="I2" s="102"/>
      <c r="J2" s="47"/>
      <c r="K2" s="100" t="s">
        <v>151</v>
      </c>
      <c r="L2" s="101"/>
      <c r="M2" s="102"/>
      <c r="N2" s="2"/>
      <c r="O2" s="123" t="s">
        <v>128</v>
      </c>
      <c r="P2" s="124"/>
      <c r="Q2" s="124"/>
      <c r="R2" s="124"/>
      <c r="S2" s="12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1"/>
      <c r="B3" s="122"/>
      <c r="C3" s="46"/>
      <c r="D3" s="103"/>
      <c r="E3" s="104"/>
      <c r="F3" s="104"/>
      <c r="G3" s="104"/>
      <c r="H3" s="104"/>
      <c r="I3" s="105"/>
      <c r="J3" s="47"/>
      <c r="K3" s="103"/>
      <c r="L3" s="104"/>
      <c r="M3" s="105"/>
      <c r="N3" s="2"/>
      <c r="O3" s="126" t="s">
        <v>129</v>
      </c>
      <c r="P3" s="127"/>
      <c r="Q3" s="127"/>
      <c r="R3" s="127"/>
      <c r="S3" s="12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6"/>
      <c r="P4" s="127"/>
      <c r="Q4" s="127"/>
      <c r="R4" s="127"/>
      <c r="S4" s="12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00" t="s">
        <v>107</v>
      </c>
      <c r="C5" s="101"/>
      <c r="D5" s="101"/>
      <c r="E5" s="101"/>
      <c r="F5" s="102"/>
      <c r="G5" s="49"/>
      <c r="H5" s="100"/>
      <c r="I5" s="102"/>
      <c r="J5" s="50"/>
      <c r="K5" s="106" t="s">
        <v>192</v>
      </c>
      <c r="L5" s="107"/>
      <c r="M5" s="107"/>
      <c r="N5" s="108"/>
      <c r="O5" s="112" t="s">
        <v>152</v>
      </c>
      <c r="P5" s="113"/>
      <c r="Q5" s="113"/>
      <c r="R5" s="113"/>
      <c r="S5" s="11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3"/>
      <c r="C6" s="104"/>
      <c r="D6" s="104"/>
      <c r="E6" s="104"/>
      <c r="F6" s="105"/>
      <c r="G6" s="51"/>
      <c r="H6" s="103"/>
      <c r="I6" s="105"/>
      <c r="J6" s="50"/>
      <c r="K6" s="109"/>
      <c r="L6" s="110"/>
      <c r="M6" s="110"/>
      <c r="N6" s="111"/>
      <c r="O6" s="115" t="s">
        <v>130</v>
      </c>
      <c r="P6" s="116"/>
      <c r="Q6" s="116"/>
      <c r="R6" s="116"/>
      <c r="S6" s="11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8" t="s">
        <v>191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20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0</v>
      </c>
      <c r="E9" s="137" t="s">
        <v>155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3</v>
      </c>
      <c r="E10" s="129" t="s">
        <v>157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106</v>
      </c>
      <c r="E11" s="129" t="s">
        <v>160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>IF(R11="","",RANK(R11,$R$9:$R$13,0))</f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106</v>
      </c>
      <c r="E12" s="129" t="s">
        <v>159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/>
      <c r="S12" s="63" t="str">
        <f>IF(R12="","",RANK(R12,$R$9:$R$13,0))</f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5</v>
      </c>
      <c r="E13" s="131" t="s">
        <v>158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/>
      <c r="S13" s="69" t="str">
        <f>IF(R13="","",RANK(R13,$R$9:$R$13,0))</f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133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9"/>
      <c r="C17" s="3"/>
      <c r="D17" s="140">
        <v>2</v>
      </c>
      <c r="E17" s="148" t="str">
        <f>VLOOKUP(D17,$B$9:$J$13,4,FALSE)</f>
        <v>Nicolas Rendon Garcia</v>
      </c>
      <c r="F17" s="143"/>
      <c r="G17" s="143"/>
      <c r="H17" s="143"/>
      <c r="I17" s="144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45">
        <v>4</v>
      </c>
      <c r="O17" s="148" t="str">
        <f>VLOOKUP(N17,$B$9:$J$13,4,FALSE)</f>
        <v>Noah Bouchard</v>
      </c>
      <c r="P17" s="143"/>
      <c r="Q17" s="143"/>
      <c r="R17" s="143"/>
      <c r="S17" s="144"/>
      <c r="U17" s="149" t="str">
        <f>IF(OR(K17="",L17=""),"",(COUNTIF(J17:J19,"V")*3)+(COUNTIF(J17:J19,"P")*1)+(COUNTIF(J17:J19,"VS")*1))</f>
        <v/>
      </c>
      <c r="V17" s="149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9"/>
      <c r="C18" s="3"/>
      <c r="D18" s="141"/>
      <c r="E18" s="148" t="str">
        <f>IF(VLOOKUP(D17,$B$9:$Q$13,11,FALSE)="","",VLOOKUP(D17,$B$9:$Q$13,11,FALSE))</f>
        <v/>
      </c>
      <c r="F18" s="143"/>
      <c r="G18" s="143"/>
      <c r="H18" s="143"/>
      <c r="I18" s="144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46"/>
      <c r="O18" s="148" t="str">
        <f>IF(VLOOKUP(N17,$B$9:$Q$13,11,FALSE)="","",VLOOKUP(N17,$B$9:$Q$13,11,FALSE))</f>
        <v/>
      </c>
      <c r="P18" s="143"/>
      <c r="Q18" s="143"/>
      <c r="R18" s="143"/>
      <c r="S18" s="144"/>
      <c r="U18" s="149"/>
      <c r="V18" s="149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9"/>
      <c r="C19" s="3"/>
      <c r="D19" s="142"/>
      <c r="E19" s="150" t="str">
        <f>IF(VLOOKUP(D17,$B$9:$D$13,3,FALSE)="","",VLOOKUP((VLOOKUP(D17,$B$9:$D$13,3,FALSE)),Lég!$H$3:$J$30,3,FALSE))</f>
        <v>DU PHARE</v>
      </c>
      <c r="F19" s="150"/>
      <c r="G19" s="150"/>
      <c r="H19" s="150"/>
      <c r="I19" s="15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47"/>
      <c r="O19" s="150" t="str">
        <f>IF(VLOOKUP(N17,$B$9:$D$13,3,FALSE)="","",VLOOKUP((VLOOKUP(N17,$B$9:$D$13,3,FALSE)),Lég!$H$3:$J$30,3,FALSE))</f>
        <v>LA FRONTALIÈRE</v>
      </c>
      <c r="P19" s="150"/>
      <c r="Q19" s="150"/>
      <c r="R19" s="150"/>
      <c r="S19" s="150"/>
      <c r="U19" s="149"/>
      <c r="V19" s="149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9"/>
      <c r="C21" s="3"/>
      <c r="D21" s="140">
        <v>3</v>
      </c>
      <c r="E21" s="143" t="str">
        <f>VLOOKUP(D21,$B$9:$J$13,4,FALSE)</f>
        <v>Samuel Déry</v>
      </c>
      <c r="F21" s="143"/>
      <c r="G21" s="143"/>
      <c r="H21" s="143"/>
      <c r="I21" s="144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45">
        <v>5</v>
      </c>
      <c r="O21" s="143" t="str">
        <f>VLOOKUP(N21,$B$9:$J$13,4,FALSE)</f>
        <v>Alfred Ratelle</v>
      </c>
      <c r="P21" s="143"/>
      <c r="Q21" s="143"/>
      <c r="R21" s="143"/>
      <c r="S21" s="144"/>
      <c r="U21" s="149" t="str">
        <f>IF(OR(K21="",L21=""),"",(COUNTIF(J21:J23,"V")*3)+(COUNTIF(J21:J23,"P")*1)+(COUNTIF(J21:J23,"VS")*1))</f>
        <v/>
      </c>
      <c r="V21" s="149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9"/>
      <c r="C22" s="3"/>
      <c r="D22" s="141"/>
      <c r="E22" s="143" t="str">
        <f>IF(VLOOKUP(D21,$B$9:$Q$13,11,FALSE)="","",VLOOKUP(D21,$B$9:$Q$13,11,FALSE))</f>
        <v/>
      </c>
      <c r="F22" s="143"/>
      <c r="G22" s="143"/>
      <c r="H22" s="143"/>
      <c r="I22" s="144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46"/>
      <c r="O22" s="143" t="str">
        <f>IF(VLOOKUP(N21,$B$9:$Q$13,11,FALSE)="","",VLOOKUP(N21,$B$9:$Q$13,11,FALSE))</f>
        <v/>
      </c>
      <c r="P22" s="143"/>
      <c r="Q22" s="143"/>
      <c r="R22" s="143"/>
      <c r="S22" s="144"/>
      <c r="U22" s="149"/>
      <c r="V22" s="149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9"/>
      <c r="C23" s="3"/>
      <c r="D23" s="142"/>
      <c r="E23" s="150" t="str">
        <f>IF(VLOOKUP(D21,$B$9:$D$13,3,FALSE)="","",VLOOKUP((VLOOKUP(D21,$B$9:$D$13,3,FALSE)),Lég!$H$3:$J$30,3,FALSE))</f>
        <v>LA FRONTALIÈRE</v>
      </c>
      <c r="F23" s="150"/>
      <c r="G23" s="150"/>
      <c r="H23" s="150"/>
      <c r="I23" s="15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47"/>
      <c r="O23" s="150" t="str">
        <f>IF(VLOOKUP(N21,$B$9:$D$13,3,FALSE)="","",VLOOKUP((VLOOKUP(N21,$B$9:$D$13,3,FALSE)),Lég!$H$3:$J$30,3,FALSE))</f>
        <v>MITCHELL</v>
      </c>
      <c r="P23" s="150"/>
      <c r="Q23" s="150"/>
      <c r="R23" s="150"/>
      <c r="S23" s="150"/>
      <c r="U23" s="149"/>
      <c r="V23" s="149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9"/>
      <c r="C25" s="3"/>
      <c r="D25" s="140">
        <v>1</v>
      </c>
      <c r="E25" s="143" t="str">
        <f>VLOOKUP(D25,$B$9:$J$13,4,FALSE)</f>
        <v>Julien Trudel</v>
      </c>
      <c r="F25" s="143"/>
      <c r="G25" s="143"/>
      <c r="H25" s="143"/>
      <c r="I25" s="144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45">
        <v>4</v>
      </c>
      <c r="O25" s="143" t="str">
        <f>VLOOKUP(N25,$B$9:$J$13,4,FALSE)</f>
        <v>Noah Bouchard</v>
      </c>
      <c r="P25" s="143"/>
      <c r="Q25" s="143"/>
      <c r="R25" s="143"/>
      <c r="S25" s="144"/>
      <c r="U25" s="149" t="str">
        <f>IF(OR(K25="",L25=""),"",(COUNTIF(J25:J27,"V")*3)+(COUNTIF(J25:J27,"P")*1)+(COUNTIF(J25:J27,"VS")*1))</f>
        <v/>
      </c>
      <c r="V25" s="149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9"/>
      <c r="C26" s="3"/>
      <c r="D26" s="141"/>
      <c r="E26" s="143" t="str">
        <f>IF(VLOOKUP(D25,$B$9:$Q$13,11,FALSE)="","",VLOOKUP(D25,$B$9:$Q$13,11,FALSE))</f>
        <v/>
      </c>
      <c r="F26" s="143"/>
      <c r="G26" s="143"/>
      <c r="H26" s="143"/>
      <c r="I26" s="144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46"/>
      <c r="O26" s="143" t="str">
        <f>IF(VLOOKUP(N25,$B$9:$Q$13,11,FALSE)="","",VLOOKUP(N25,$B$9:$Q$13,11,FALSE))</f>
        <v/>
      </c>
      <c r="P26" s="143"/>
      <c r="Q26" s="143"/>
      <c r="R26" s="143"/>
      <c r="S26" s="144"/>
      <c r="U26" s="149"/>
      <c r="V26" s="149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9"/>
      <c r="C27" s="3"/>
      <c r="D27" s="142"/>
      <c r="E27" s="150" t="str">
        <f>IF(VLOOKUP(D25,$B$9:$D$13,3,FALSE)="","",VLOOKUP((VLOOKUP(D25,$B$9:$D$13,3,FALSE)),Lég!$H$3:$J$30,3,FALSE))</f>
        <v>SÉM. SHERBROOKE</v>
      </c>
      <c r="F27" s="150"/>
      <c r="G27" s="150"/>
      <c r="H27" s="150"/>
      <c r="I27" s="15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47"/>
      <c r="O27" s="150" t="str">
        <f>IF(VLOOKUP(N25,$B$9:$D$13,3,FALSE)="","",VLOOKUP((VLOOKUP(N25,$B$9:$D$13,3,FALSE)),Lég!$H$3:$J$30,3,FALSE))</f>
        <v>LA FRONTALIÈRE</v>
      </c>
      <c r="P27" s="150"/>
      <c r="Q27" s="150"/>
      <c r="R27" s="150"/>
      <c r="S27" s="150"/>
      <c r="U27" s="149"/>
      <c r="V27" s="149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9"/>
      <c r="C29" s="3"/>
      <c r="D29" s="140">
        <v>2</v>
      </c>
      <c r="E29" s="143" t="str">
        <f>VLOOKUP(D29,$B$9:$J$13,4,FALSE)</f>
        <v>Nicolas Rendon Garcia</v>
      </c>
      <c r="F29" s="143"/>
      <c r="G29" s="143"/>
      <c r="H29" s="143"/>
      <c r="I29" s="144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45">
        <v>5</v>
      </c>
      <c r="O29" s="143" t="str">
        <f>VLOOKUP(N29,$B$9:$J$13,4,FALSE)</f>
        <v>Alfred Ratelle</v>
      </c>
      <c r="P29" s="143"/>
      <c r="Q29" s="143"/>
      <c r="R29" s="143"/>
      <c r="S29" s="144"/>
      <c r="U29" s="149" t="str">
        <f>IF(OR(K29="",L29=""),"",(COUNTIF(J29:J31,"V")*3)+(COUNTIF(J29:J31,"P")*1)+(COUNTIF(J29:J31,"VS")*1))</f>
        <v/>
      </c>
      <c r="V29" s="149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9"/>
      <c r="C30" s="3"/>
      <c r="D30" s="141"/>
      <c r="E30" s="143" t="str">
        <f>IF(VLOOKUP(D29,$B$9:$Q$13,11,FALSE)="","",VLOOKUP(D29,$B$9:$Q$13,11,FALSE))</f>
        <v/>
      </c>
      <c r="F30" s="143"/>
      <c r="G30" s="143"/>
      <c r="H30" s="143"/>
      <c r="I30" s="144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46"/>
      <c r="O30" s="143" t="str">
        <f>IF(VLOOKUP(N29,$B$9:$Q$13,11,FALSE)="","",VLOOKUP(N29,$B$9:$Q$13,11,FALSE))</f>
        <v/>
      </c>
      <c r="P30" s="143"/>
      <c r="Q30" s="143"/>
      <c r="R30" s="143"/>
      <c r="S30" s="144"/>
      <c r="U30" s="149"/>
      <c r="V30" s="149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9"/>
      <c r="C31" s="3"/>
      <c r="D31" s="142"/>
      <c r="E31" s="150" t="str">
        <f>IF(VLOOKUP(D29,$B$9:$D$13,3,FALSE)="","",VLOOKUP((VLOOKUP(D29,$B$9:$D$13,3,FALSE)),Lég!$H$3:$J$30,3,FALSE))</f>
        <v>DU PHARE</v>
      </c>
      <c r="F31" s="150"/>
      <c r="G31" s="150"/>
      <c r="H31" s="150"/>
      <c r="I31" s="15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47"/>
      <c r="O31" s="150" t="str">
        <f>IF(VLOOKUP(N29,$B$9:$D$13,3,FALSE)="","",VLOOKUP((VLOOKUP(N29,$B$9:$D$13,3,FALSE)),Lég!$H$3:$J$30,3,FALSE))</f>
        <v>MITCHELL</v>
      </c>
      <c r="P31" s="150"/>
      <c r="Q31" s="150"/>
      <c r="R31" s="150"/>
      <c r="S31" s="150"/>
      <c r="U31" s="149"/>
      <c r="V31" s="149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9"/>
      <c r="C33" s="3"/>
      <c r="D33" s="140">
        <v>1</v>
      </c>
      <c r="E33" s="143" t="str">
        <f>VLOOKUP(D33,$B$9:$J$13,4,FALSE)</f>
        <v>Julien Trudel</v>
      </c>
      <c r="F33" s="143"/>
      <c r="G33" s="143"/>
      <c r="H33" s="143"/>
      <c r="I33" s="144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45">
        <v>3</v>
      </c>
      <c r="O33" s="143" t="str">
        <f>VLOOKUP(N33,$B$9:$J$13,4,FALSE)</f>
        <v>Samuel Déry</v>
      </c>
      <c r="P33" s="143"/>
      <c r="Q33" s="143"/>
      <c r="R33" s="143"/>
      <c r="S33" s="144"/>
      <c r="U33" s="149" t="str">
        <f>IF(OR(K33="",L33=""),"",(COUNTIF(J33:J35,"V")*3)+(COUNTIF(J33:J35,"P")*1)+(COUNTIF(J33:J35,"VS")*1))</f>
        <v/>
      </c>
      <c r="V33" s="149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9"/>
      <c r="C34" s="3"/>
      <c r="D34" s="141"/>
      <c r="E34" s="143" t="str">
        <f>IF(VLOOKUP(D33,$B$9:$Q$13,11,FALSE)="","",VLOOKUP(D33,$B$9:$Q$13,11,FALSE))</f>
        <v/>
      </c>
      <c r="F34" s="143"/>
      <c r="G34" s="143"/>
      <c r="H34" s="143"/>
      <c r="I34" s="144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46"/>
      <c r="O34" s="143" t="str">
        <f>IF(VLOOKUP(N33,$B$9:$Q$13,11,FALSE)="","",VLOOKUP(N33,$B$9:$Q$13,11,FALSE))</f>
        <v/>
      </c>
      <c r="P34" s="143"/>
      <c r="Q34" s="143"/>
      <c r="R34" s="143"/>
      <c r="S34" s="144"/>
      <c r="U34" s="149"/>
      <c r="V34" s="149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9"/>
      <c r="C35" s="3"/>
      <c r="D35" s="142"/>
      <c r="E35" s="150" t="str">
        <f>IF(VLOOKUP(D33,$B$9:$D$13,3,FALSE)="","",VLOOKUP((VLOOKUP(D33,$B$9:$D$13,3,FALSE)),Lég!$H$3:$J$30,3,FALSE))</f>
        <v>SÉM. SHERBROOKE</v>
      </c>
      <c r="F35" s="150"/>
      <c r="G35" s="150"/>
      <c r="H35" s="150"/>
      <c r="I35" s="15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47"/>
      <c r="O35" s="150" t="str">
        <f>IF(VLOOKUP(N33,$B$9:$D$13,3,FALSE)="","",VLOOKUP((VLOOKUP(N33,$B$9:$D$13,3,FALSE)),Lég!$H$3:$J$30,3,FALSE))</f>
        <v>LA FRONTALIÈRE</v>
      </c>
      <c r="P35" s="150"/>
      <c r="Q35" s="150"/>
      <c r="R35" s="150"/>
      <c r="S35" s="150"/>
      <c r="U35" s="149"/>
      <c r="V35" s="149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9"/>
      <c r="C37" s="3"/>
      <c r="D37" s="140">
        <v>4</v>
      </c>
      <c r="E37" s="143" t="str">
        <f>VLOOKUP(D37,$B$9:$J$13,4,FALSE)</f>
        <v>Noah Bouchard</v>
      </c>
      <c r="F37" s="143"/>
      <c r="G37" s="143"/>
      <c r="H37" s="143"/>
      <c r="I37" s="144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45">
        <v>5</v>
      </c>
      <c r="O37" s="143" t="str">
        <f>VLOOKUP(N37,$B$9:$J$13,4,FALSE)</f>
        <v>Alfred Ratelle</v>
      </c>
      <c r="P37" s="143"/>
      <c r="Q37" s="143"/>
      <c r="R37" s="143"/>
      <c r="S37" s="144"/>
      <c r="U37" s="149" t="str">
        <f>IF(OR(K37="",L37=""),"",(COUNTIF(J37:J39,"V")*3)+(COUNTIF(J37:J39,"P")*1)+(COUNTIF(J37:J39,"VS")*1))</f>
        <v/>
      </c>
      <c r="V37" s="149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9"/>
      <c r="C38" s="3"/>
      <c r="D38" s="141"/>
      <c r="E38" s="143" t="str">
        <f>IF(VLOOKUP(D37,$B$9:$Q$13,11,FALSE)="","",VLOOKUP(D37,$B$9:$Q$13,11,FALSE))</f>
        <v/>
      </c>
      <c r="F38" s="143"/>
      <c r="G38" s="143"/>
      <c r="H38" s="143"/>
      <c r="I38" s="144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46"/>
      <c r="O38" s="143" t="str">
        <f>IF(VLOOKUP(N37,$B$9:$Q$13,11,FALSE)="","",VLOOKUP(N37,$B$9:$Q$13,11,FALSE))</f>
        <v/>
      </c>
      <c r="P38" s="143"/>
      <c r="Q38" s="143"/>
      <c r="R38" s="143"/>
      <c r="S38" s="144"/>
      <c r="U38" s="149"/>
      <c r="V38" s="149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9"/>
      <c r="C39" s="3"/>
      <c r="D39" s="142"/>
      <c r="E39" s="150" t="str">
        <f>IF(VLOOKUP(D37,$B$9:$D$13,3,FALSE)="","",VLOOKUP((VLOOKUP(D37,$B$9:$D$13,3,FALSE)),Lég!$H$3:$J$30,3,FALSE))</f>
        <v>LA FRONTALIÈRE</v>
      </c>
      <c r="F39" s="150"/>
      <c r="G39" s="150"/>
      <c r="H39" s="150"/>
      <c r="I39" s="15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47"/>
      <c r="O39" s="150" t="str">
        <f>IF(VLOOKUP(N37,$B$9:$D$13,3,FALSE)="","",VLOOKUP((VLOOKUP(N37,$B$9:$D$13,3,FALSE)),Lég!$H$3:$J$30,3,FALSE))</f>
        <v>MITCHELL</v>
      </c>
      <c r="P39" s="150"/>
      <c r="Q39" s="150"/>
      <c r="R39" s="150"/>
      <c r="S39" s="150"/>
      <c r="U39" s="149"/>
      <c r="V39" s="149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9"/>
      <c r="C41" s="3"/>
      <c r="D41" s="140">
        <v>2</v>
      </c>
      <c r="E41" s="143" t="str">
        <f>VLOOKUP(D41,$B$9:$J$13,4,FALSE)</f>
        <v>Nicolas Rendon Garcia</v>
      </c>
      <c r="F41" s="143"/>
      <c r="G41" s="143"/>
      <c r="H41" s="143"/>
      <c r="I41" s="144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45">
        <v>3</v>
      </c>
      <c r="O41" s="143" t="str">
        <f>VLOOKUP(N41,$B$9:$J$13,4,FALSE)</f>
        <v>Samuel Déry</v>
      </c>
      <c r="P41" s="143"/>
      <c r="Q41" s="143"/>
      <c r="R41" s="143"/>
      <c r="S41" s="144"/>
      <c r="U41" s="149" t="str">
        <f>IF(OR(K41="",L41=""),"",(COUNTIF(J41:J43,"V")*3)+(COUNTIF(J41:J43,"P")*1)+(COUNTIF(J41:J43,"VS")*1))</f>
        <v/>
      </c>
      <c r="V41" s="149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39"/>
      <c r="C42" s="3"/>
      <c r="D42" s="141"/>
      <c r="E42" s="143" t="str">
        <f>IF(VLOOKUP(D41,$B$9:$Q$13,11,FALSE)="","",VLOOKUP(D41,$B$9:$Q$13,11,FALSE))</f>
        <v/>
      </c>
      <c r="F42" s="143"/>
      <c r="G42" s="143"/>
      <c r="H42" s="143"/>
      <c r="I42" s="144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46"/>
      <c r="O42" s="143" t="str">
        <f>IF(VLOOKUP(N41,$B$9:$Q$13,11,FALSE)="","",VLOOKUP(N41,$B$9:$Q$13,11,FALSE))</f>
        <v/>
      </c>
      <c r="P42" s="143"/>
      <c r="Q42" s="143"/>
      <c r="R42" s="143"/>
      <c r="S42" s="144"/>
      <c r="U42" s="149"/>
      <c r="V42" s="149"/>
      <c r="AG42" s="81"/>
    </row>
    <row r="43" spans="1:33" s="82" customFormat="1" ht="15.75" x14ac:dyDescent="0.2">
      <c r="A43" s="81"/>
      <c r="B43" s="139"/>
      <c r="C43" s="3"/>
      <c r="D43" s="142"/>
      <c r="E43" s="150" t="str">
        <f>IF(VLOOKUP(D41,$B$9:$D$13,3,FALSE)="","",VLOOKUP((VLOOKUP(D41,$B$9:$D$13,3,FALSE)),Lég!$H$3:$J$30,3,FALSE))</f>
        <v>DU PHARE</v>
      </c>
      <c r="F43" s="150"/>
      <c r="G43" s="150"/>
      <c r="H43" s="150"/>
      <c r="I43" s="15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47"/>
      <c r="O43" s="150" t="str">
        <f>IF(VLOOKUP(N41,$B$9:$D$13,3,FALSE)="","",VLOOKUP((VLOOKUP(N41,$B$9:$D$13,3,FALSE)),Lég!$H$3:$J$30,3,FALSE))</f>
        <v>LA FRONTALIÈRE</v>
      </c>
      <c r="P43" s="150"/>
      <c r="Q43" s="150"/>
      <c r="R43" s="150"/>
      <c r="S43" s="150"/>
      <c r="U43" s="149"/>
      <c r="V43" s="149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9"/>
      <c r="C45" s="3"/>
      <c r="D45" s="140">
        <v>1</v>
      </c>
      <c r="E45" s="143" t="str">
        <f>VLOOKUP(D45,$B$9:$J$13,4,FALSE)</f>
        <v>Julien Trudel</v>
      </c>
      <c r="F45" s="143"/>
      <c r="G45" s="143"/>
      <c r="H45" s="143"/>
      <c r="I45" s="144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45">
        <v>5</v>
      </c>
      <c r="O45" s="143" t="str">
        <f>VLOOKUP(N45,$B$9:$J$13,4,FALSE)</f>
        <v>Alfred Ratelle</v>
      </c>
      <c r="P45" s="143"/>
      <c r="Q45" s="143"/>
      <c r="R45" s="143"/>
      <c r="S45" s="144"/>
      <c r="U45" s="149" t="str">
        <f>IF(OR(K45="",L45=""),"",(COUNTIF(J45:J47,"V")*3)+(COUNTIF(J45:J47,"P")*1)+(COUNTIF(J45:J47,"VS")*1))</f>
        <v/>
      </c>
      <c r="V45" s="149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39"/>
      <c r="C46" s="3"/>
      <c r="D46" s="141"/>
      <c r="E46" s="143" t="str">
        <f>IF(VLOOKUP(D45,$B$9:$Q$13,11,FALSE)="","",VLOOKUP(D45,$B$9:$Q$13,11,FALSE))</f>
        <v/>
      </c>
      <c r="F46" s="143"/>
      <c r="G46" s="143"/>
      <c r="H46" s="143"/>
      <c r="I46" s="144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46"/>
      <c r="O46" s="143" t="str">
        <f>IF(VLOOKUP(N45,$B$9:$Q$13,11,FALSE)="","",VLOOKUP(N45,$B$9:$Q$13,11,FALSE))</f>
        <v/>
      </c>
      <c r="P46" s="143"/>
      <c r="Q46" s="143"/>
      <c r="R46" s="143"/>
      <c r="S46" s="144"/>
      <c r="U46" s="149"/>
      <c r="V46" s="149"/>
      <c r="AG46" s="81"/>
    </row>
    <row r="47" spans="1:33" s="82" customFormat="1" ht="15.75" x14ac:dyDescent="0.2">
      <c r="A47" s="81"/>
      <c r="B47" s="139"/>
      <c r="C47" s="3"/>
      <c r="D47" s="142"/>
      <c r="E47" s="150" t="str">
        <f>IF(VLOOKUP(D45,$B$9:$D$13,3,FALSE)="","",VLOOKUP((VLOOKUP(D45,$B$9:$D$13,3,FALSE)),Lég!$H$3:$J$30,3,FALSE))</f>
        <v>SÉM. SHERBROOKE</v>
      </c>
      <c r="F47" s="150"/>
      <c r="G47" s="150"/>
      <c r="H47" s="150"/>
      <c r="I47" s="15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47"/>
      <c r="O47" s="150" t="str">
        <f>IF(VLOOKUP(N45,$B$9:$D$13,3,FALSE)="","",VLOOKUP((VLOOKUP(N45,$B$9:$D$13,3,FALSE)),Lég!$H$3:$J$30,3,FALSE))</f>
        <v>MITCHELL</v>
      </c>
      <c r="P47" s="150"/>
      <c r="Q47" s="150"/>
      <c r="R47" s="150"/>
      <c r="S47" s="150"/>
      <c r="U47" s="149"/>
      <c r="V47" s="149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9"/>
      <c r="C49" s="3"/>
      <c r="D49" s="140">
        <v>3</v>
      </c>
      <c r="E49" s="143" t="str">
        <f>VLOOKUP(D49,$B$9:$J$13,4,FALSE)</f>
        <v>Samuel Déry</v>
      </c>
      <c r="F49" s="143"/>
      <c r="G49" s="143"/>
      <c r="H49" s="143"/>
      <c r="I49" s="144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45">
        <v>4</v>
      </c>
      <c r="O49" s="143" t="str">
        <f>VLOOKUP(N49,$B$9:$J$13,4,FALSE)</f>
        <v>Noah Bouchard</v>
      </c>
      <c r="P49" s="143"/>
      <c r="Q49" s="143"/>
      <c r="R49" s="143"/>
      <c r="S49" s="144"/>
      <c r="U49" s="149" t="str">
        <f>IF(OR(K49="",L49=""),"",(COUNTIF(J49:J51,"V")*3)+(COUNTIF(J49:J51,"P")*1)+(COUNTIF(J49:J51,"VS")*1))</f>
        <v/>
      </c>
      <c r="V49" s="149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39"/>
      <c r="C50" s="3"/>
      <c r="D50" s="141"/>
      <c r="E50" s="143" t="str">
        <f>IF(VLOOKUP(D49,$B$9:$Q$13,11,FALSE)="","",VLOOKUP(D49,$B$9:$Q$13,11,FALSE))</f>
        <v/>
      </c>
      <c r="F50" s="143"/>
      <c r="G50" s="143"/>
      <c r="H50" s="143"/>
      <c r="I50" s="144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46"/>
      <c r="O50" s="143" t="str">
        <f>IF(VLOOKUP(N49,$B$9:$Q$13,11,FALSE)="","",VLOOKUP(N49,$B$9:$Q$13,11,FALSE))</f>
        <v/>
      </c>
      <c r="P50" s="143"/>
      <c r="Q50" s="143"/>
      <c r="R50" s="143"/>
      <c r="S50" s="144"/>
      <c r="U50" s="149"/>
      <c r="V50" s="149"/>
      <c r="AG50" s="81"/>
    </row>
    <row r="51" spans="1:33" s="82" customFormat="1" ht="15.75" x14ac:dyDescent="0.2">
      <c r="A51" s="81"/>
      <c r="B51" s="139"/>
      <c r="C51" s="3"/>
      <c r="D51" s="142"/>
      <c r="E51" s="150" t="str">
        <f>IF(VLOOKUP(D49,$B$9:$D$13,3,FALSE)="","",VLOOKUP((VLOOKUP(D49,$B$9:$D$13,3,FALSE)),Lég!$H$3:$J$30,3,FALSE))</f>
        <v>LA FRONTALIÈRE</v>
      </c>
      <c r="F51" s="150"/>
      <c r="G51" s="150"/>
      <c r="H51" s="150"/>
      <c r="I51" s="15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47"/>
      <c r="O51" s="150" t="str">
        <f>IF(VLOOKUP(N49,$B$9:$D$13,3,FALSE)="","",VLOOKUP((VLOOKUP(N49,$B$9:$D$13,3,FALSE)),Lég!$H$3:$J$30,3,FALSE))</f>
        <v>LA FRONTALIÈRE</v>
      </c>
      <c r="P51" s="150"/>
      <c r="Q51" s="150"/>
      <c r="R51" s="150"/>
      <c r="S51" s="150"/>
      <c r="U51" s="149"/>
      <c r="V51" s="149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9"/>
      <c r="C53" s="3"/>
      <c r="D53" s="140">
        <v>1</v>
      </c>
      <c r="E53" s="143" t="str">
        <f>VLOOKUP(D53,$B$9:$J$13,4,FALSE)</f>
        <v>Julien Trudel</v>
      </c>
      <c r="F53" s="143"/>
      <c r="G53" s="143"/>
      <c r="H53" s="143"/>
      <c r="I53" s="144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45">
        <v>2</v>
      </c>
      <c r="O53" s="143" t="str">
        <f>VLOOKUP(N53,$B$9:$J$13,4,FALSE)</f>
        <v>Nicolas Rendon Garcia</v>
      </c>
      <c r="P53" s="143"/>
      <c r="Q53" s="143"/>
      <c r="R53" s="143"/>
      <c r="S53" s="144"/>
      <c r="U53" s="149" t="str">
        <f>IF(OR(K53="",L53=""),"",(COUNTIF(J53:J55,"V")*3)+(COUNTIF(J53:J55,"P")*1)+(COUNTIF(J53:J55,"VS")*1))</f>
        <v/>
      </c>
      <c r="V53" s="149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39"/>
      <c r="C54" s="3"/>
      <c r="D54" s="141"/>
      <c r="E54" s="143" t="str">
        <f>IF(VLOOKUP(D53,$B$9:$Q$13,11,FALSE)="","",VLOOKUP(D53,$B$9:$Q$13,11,FALSE))</f>
        <v/>
      </c>
      <c r="F54" s="143"/>
      <c r="G54" s="143"/>
      <c r="H54" s="143"/>
      <c r="I54" s="144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46"/>
      <c r="O54" s="143" t="str">
        <f>IF(VLOOKUP(N53,$B$9:$Q$13,11,FALSE)="","",VLOOKUP(N53,$B$9:$Q$13,11,FALSE))</f>
        <v/>
      </c>
      <c r="P54" s="143"/>
      <c r="Q54" s="143"/>
      <c r="R54" s="143"/>
      <c r="S54" s="144"/>
      <c r="U54" s="149"/>
      <c r="V54" s="149"/>
      <c r="AG54" s="81"/>
    </row>
    <row r="55" spans="1:33" s="82" customFormat="1" ht="15.75" x14ac:dyDescent="0.2">
      <c r="A55" s="81"/>
      <c r="B55" s="139"/>
      <c r="C55" s="3"/>
      <c r="D55" s="142"/>
      <c r="E55" s="150" t="str">
        <f>IF(VLOOKUP(D53,$B$9:$D$13,3,FALSE)="","",VLOOKUP((VLOOKUP(D53,$B$9:$D$13,3,FALSE)),Lég!$H$3:$J$30,3,FALSE))</f>
        <v>SÉM. SHERBROOKE</v>
      </c>
      <c r="F55" s="150"/>
      <c r="G55" s="150"/>
      <c r="H55" s="150"/>
      <c r="I55" s="15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47"/>
      <c r="O55" s="150" t="str">
        <f>IF(VLOOKUP(N53,$B$9:$D$13,3,FALSE)="","",VLOOKUP((VLOOKUP(N53,$B$9:$D$13,3,FALSE)),Lég!$H$3:$J$30,3,FALSE))</f>
        <v>DU PHARE</v>
      </c>
      <c r="P55" s="150"/>
      <c r="Q55" s="150"/>
      <c r="R55" s="150"/>
      <c r="S55" s="150"/>
      <c r="U55" s="149"/>
      <c r="V55" s="149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14" priority="8">
      <formula>B2=VLOOKUP("X2",$A$9:$J$13,5,FALSE)</formula>
    </cfRule>
  </conditionalFormatting>
  <conditionalFormatting sqref="B5:F6">
    <cfRule type="expression" dxfId="113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12" priority="6">
      <formula>B1=VLOOKUP("X4",$A$9:$J$13,5,FALSE)</formula>
    </cfRule>
    <cfRule type="expression" dxfId="111" priority="7">
      <formula>B1=VLOOKUP("X3",$A$9:$J$13,5,FALSE)</formula>
    </cfRule>
    <cfRule type="expression" dxfId="110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9" priority="5">
      <formula>B1=VLOOKUP("X5",$A$9:$J$13,5,FALSE)</formula>
    </cfRule>
  </conditionalFormatting>
  <conditionalFormatting sqref="B1:S4">
    <cfRule type="expression" dxfId="108" priority="9">
      <formula>B1=VLOOKUP("X1",$A$9:$J$12,5,FALSE)</formula>
    </cfRule>
  </conditionalFormatting>
  <conditionalFormatting sqref="B4:S7">
    <cfRule type="expression" dxfId="107" priority="2">
      <formula>B4=VLOOKUP("X2",$A$9:$J$13,5,FALSE)</formula>
    </cfRule>
    <cfRule type="expression" dxfId="106" priority="3">
      <formula>B4=VLOOKUP("X3",$A$9:$J$13,5,FALSE)</formula>
    </cfRule>
    <cfRule type="expression" dxfId="105" priority="4">
      <formula>B4=VLOOKUP("X4",$A$9:$J$13,5,FALSE)</formula>
    </cfRule>
  </conditionalFormatting>
  <conditionalFormatting sqref="E8:Q8">
    <cfRule type="expression" dxfId="104" priority="10">
      <formula>E8=VLOOKUP("X2",$A$9:$J$13,5,FALSE)</formula>
    </cfRule>
    <cfRule type="expression" dxfId="103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2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22768-F99E-4070-AA02-179D440AB130}">
  <sheetPr>
    <pageSetUpPr fitToPage="1"/>
  </sheetPr>
  <dimension ref="A1:AG56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1">
        <v>2</v>
      </c>
      <c r="B2" s="122" t="str">
        <f>IF(ISNA(VLOOKUP("X",[1]Lég!$G:$H,2,FALSE)),"",VLOOKUP("X",[1]Lég!$G:$H,2,FALSE))</f>
        <v/>
      </c>
      <c r="C2" s="46"/>
      <c r="D2" s="100" t="s">
        <v>140</v>
      </c>
      <c r="E2" s="101"/>
      <c r="F2" s="101"/>
      <c r="G2" s="101"/>
      <c r="H2" s="101"/>
      <c r="I2" s="102"/>
      <c r="J2" s="47"/>
      <c r="K2" s="100" t="s">
        <v>151</v>
      </c>
      <c r="L2" s="101"/>
      <c r="M2" s="102"/>
      <c r="N2" s="2"/>
      <c r="O2" s="123" t="s">
        <v>128</v>
      </c>
      <c r="P2" s="124"/>
      <c r="Q2" s="124"/>
      <c r="R2" s="124"/>
      <c r="S2" s="12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1"/>
      <c r="B3" s="122"/>
      <c r="C3" s="46"/>
      <c r="D3" s="103"/>
      <c r="E3" s="104"/>
      <c r="F3" s="104"/>
      <c r="G3" s="104"/>
      <c r="H3" s="104"/>
      <c r="I3" s="105"/>
      <c r="J3" s="47"/>
      <c r="K3" s="103"/>
      <c r="L3" s="104"/>
      <c r="M3" s="105"/>
      <c r="N3" s="2"/>
      <c r="O3" s="126" t="s">
        <v>129</v>
      </c>
      <c r="P3" s="127"/>
      <c r="Q3" s="127"/>
      <c r="R3" s="127"/>
      <c r="S3" s="12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6"/>
      <c r="P4" s="127"/>
      <c r="Q4" s="127"/>
      <c r="R4" s="127"/>
      <c r="S4" s="12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00" t="s">
        <v>107</v>
      </c>
      <c r="C5" s="101"/>
      <c r="D5" s="101"/>
      <c r="E5" s="101"/>
      <c r="F5" s="102"/>
      <c r="G5" s="49"/>
      <c r="H5" s="100"/>
      <c r="I5" s="102"/>
      <c r="J5" s="50"/>
      <c r="K5" s="106" t="s">
        <v>193</v>
      </c>
      <c r="L5" s="107"/>
      <c r="M5" s="107"/>
      <c r="N5" s="108"/>
      <c r="O5" s="112" t="s">
        <v>152</v>
      </c>
      <c r="P5" s="113"/>
      <c r="Q5" s="113"/>
      <c r="R5" s="113"/>
      <c r="S5" s="11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3"/>
      <c r="C6" s="104"/>
      <c r="D6" s="104"/>
      <c r="E6" s="104"/>
      <c r="F6" s="105"/>
      <c r="G6" s="51"/>
      <c r="H6" s="103"/>
      <c r="I6" s="105"/>
      <c r="J6" s="50"/>
      <c r="K6" s="109"/>
      <c r="L6" s="110"/>
      <c r="M6" s="110"/>
      <c r="N6" s="111"/>
      <c r="O6" s="115" t="s">
        <v>130</v>
      </c>
      <c r="P6" s="116"/>
      <c r="Q6" s="116"/>
      <c r="R6" s="116"/>
      <c r="S6" s="11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8" t="s">
        <v>207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20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0</v>
      </c>
      <c r="E9" s="137" t="s">
        <v>156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IF(R9="","",RANK(R9,$R$9:$R$12,0))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103</v>
      </c>
      <c r="E10" s="129" t="s">
        <v>161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 t="shared" ref="S10:S12" si="0">IF(R10="","",RANK(R10,$R$9:$R$12,0))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106</v>
      </c>
      <c r="E11" s="129" t="s">
        <v>162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 t="shared" si="0"/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106</v>
      </c>
      <c r="E12" s="131" t="s">
        <v>163</v>
      </c>
      <c r="F12" s="131"/>
      <c r="G12" s="131"/>
      <c r="H12" s="131"/>
      <c r="I12" s="131"/>
      <c r="J12" s="131"/>
      <c r="K12" s="67"/>
      <c r="L12" s="131"/>
      <c r="M12" s="131"/>
      <c r="N12" s="131"/>
      <c r="O12" s="131"/>
      <c r="P12" s="131"/>
      <c r="Q12" s="132"/>
      <c r="R12" s="68"/>
      <c r="S12" s="69" t="str">
        <f t="shared" si="0"/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4"/>
      <c r="C14" s="134"/>
      <c r="D14" s="151"/>
      <c r="E14" s="152"/>
      <c r="F14" s="152"/>
      <c r="G14" s="152"/>
      <c r="H14" s="152"/>
      <c r="I14" s="152"/>
      <c r="J14" s="152"/>
      <c r="K14" s="153" t="s">
        <v>133</v>
      </c>
      <c r="L14" s="153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39"/>
      <c r="C15" s="3"/>
      <c r="D15" s="154">
        <v>1</v>
      </c>
      <c r="E15" s="143" t="str">
        <f>VLOOKUP(D15,$B$9:$J$13,4,FALSE)</f>
        <v>Edouard Lacey</v>
      </c>
      <c r="F15" s="143"/>
      <c r="G15" s="143"/>
      <c r="H15" s="143"/>
      <c r="I15" s="144"/>
      <c r="J15" s="71" t="str">
        <f>IF(OR(K15="",L15=""),"",IF(K15&gt;L15,"V",IF(K15=L15,"","P")))</f>
        <v/>
      </c>
      <c r="K15" s="72"/>
      <c r="L15" s="72"/>
      <c r="M15" s="71" t="str">
        <f>IF(OR(K15="",L15=""),"",IF(L15&gt;K15,"V",IF(K15=L15,"","P")))</f>
        <v/>
      </c>
      <c r="N15" s="145">
        <v>4</v>
      </c>
      <c r="O15" s="143" t="str">
        <f>VLOOKUP(N15,$B$9:$J$13,4,FALSE)</f>
        <v>Emerick Ouimette</v>
      </c>
      <c r="P15" s="143"/>
      <c r="Q15" s="143"/>
      <c r="R15" s="143"/>
      <c r="S15" s="144"/>
      <c r="U15" s="149" t="str">
        <f>IF(OR(K15="",L15=""),"",(COUNTIF(J15:J17,"V")*3)+(COUNTIF(J15:J17,"P")*1)+(COUNTIF(J15:J17,"VS")*1))</f>
        <v/>
      </c>
      <c r="V15" s="149" t="str">
        <f>IF(OR(K15="",L15=""),"",(COUNTIF(M15:M17,"V")*3)+(COUNTIF(M15:M17,"P")*1)+(COUNTIF(M15:M17,"VS")*1))</f>
        <v/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39"/>
      <c r="C16" s="3"/>
      <c r="D16" s="154"/>
      <c r="E16" s="143" t="str">
        <f>IF(VLOOKUP(D15,$B$9:$Q$13,11,FALSE)="","",VLOOKUP(D15,$B$9:$Q$13,11,FALSE))</f>
        <v/>
      </c>
      <c r="F16" s="143"/>
      <c r="G16" s="143"/>
      <c r="H16" s="143"/>
      <c r="I16" s="144"/>
      <c r="J16" s="71" t="str">
        <f>IF(OR(K16="",L16=""),"",IF(K16&gt;L16,"V",IF(K16=L16,"","P")))</f>
        <v/>
      </c>
      <c r="K16" s="72"/>
      <c r="L16" s="72"/>
      <c r="M16" s="71" t="str">
        <f>IF(OR(K16="",L16=""),"",IF(L16&gt;K16,"V",IF(K16=L16,"","P")))</f>
        <v/>
      </c>
      <c r="N16" s="146"/>
      <c r="O16" s="143" t="str">
        <f>IF(VLOOKUP(N15,$B$9:$Q$13,11,FALSE)="","",VLOOKUP(N15,$B$9:$Q$13,11,FALSE))</f>
        <v/>
      </c>
      <c r="P16" s="143"/>
      <c r="Q16" s="143"/>
      <c r="R16" s="143"/>
      <c r="S16" s="144"/>
      <c r="U16" s="149"/>
      <c r="V16" s="149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9"/>
      <c r="C17" s="3"/>
      <c r="D17" s="154"/>
      <c r="E17" s="150" t="str">
        <f>IF(VLOOKUP(D15,$B$9:$D$12,3,FALSE)="","",VLOOKUP((VLOOKUP(D15,$B$9:$D$12,3,FALSE)),[1]Lég!$H$3:$J$30,3,FALSE))</f>
        <v>SÉM. SHERBROOKE</v>
      </c>
      <c r="F17" s="150"/>
      <c r="G17" s="150"/>
      <c r="H17" s="150"/>
      <c r="I17" s="150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47"/>
      <c r="O17" s="150" t="str">
        <f>IF(VLOOKUP(N15,$B$9:$D$12,3,FALSE)="","",VLOOKUP((VLOOKUP(N15,$B$9:$D$12,3,FALSE)),[1]Lég!$H$3:$J$30,3,FALSE))</f>
        <v>LA FRONTALIÈRE</v>
      </c>
      <c r="P17" s="150"/>
      <c r="Q17" s="150"/>
      <c r="R17" s="150"/>
      <c r="S17" s="150"/>
      <c r="U17" s="149"/>
      <c r="V17" s="149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9"/>
      <c r="C19" s="3"/>
      <c r="D19" s="140">
        <v>2</v>
      </c>
      <c r="E19" s="143" t="str">
        <f>VLOOKUP(D19,$B$9:$J$13,4,FALSE)</f>
        <v>Olivier Fleury</v>
      </c>
      <c r="F19" s="143"/>
      <c r="G19" s="143"/>
      <c r="H19" s="143"/>
      <c r="I19" s="144"/>
      <c r="J19" s="71" t="str">
        <f>IF(OR(K19="",L19=""),"",IF(K19&gt;L19,"V",IF(K19=L19,"","P")))</f>
        <v/>
      </c>
      <c r="K19" s="72"/>
      <c r="L19" s="72"/>
      <c r="M19" s="71" t="str">
        <f>IF(OR(K19="",L19=""),"",IF(L19&gt;K19,"V",IF(K19=L19,"","P")))</f>
        <v/>
      </c>
      <c r="N19" s="145">
        <v>3</v>
      </c>
      <c r="O19" s="143" t="str">
        <f>VLOOKUP(N19,$B$9:$J$13,4,FALSE)</f>
        <v>Antoine Lessard</v>
      </c>
      <c r="P19" s="143"/>
      <c r="Q19" s="143"/>
      <c r="R19" s="143"/>
      <c r="S19" s="144"/>
      <c r="U19" s="149" t="str">
        <f>IF(OR(K19="",L19=""),"",(COUNTIF(J19:J21,"V")*3)+(COUNTIF(J19:J21,"P")*1)+(COUNTIF(J19:J21,"VS")*1))</f>
        <v/>
      </c>
      <c r="V19" s="149" t="str">
        <f>IF(OR(K19="",L19=""),"",(COUNTIF(M19:M21,"V")*3)+(COUNTIF(M19:M21,"P")*1)+(COUNTIF(M19:M21,"VS")*1))</f>
        <v/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39"/>
      <c r="C20" s="3"/>
      <c r="D20" s="141"/>
      <c r="E20" s="143" t="str">
        <f>IF(VLOOKUP(D19,$B$9:$Q$13,11,FALSE)="","",VLOOKUP(D19,$B$9:$Q$13,11,FALSE))</f>
        <v/>
      </c>
      <c r="F20" s="143"/>
      <c r="G20" s="143"/>
      <c r="H20" s="143"/>
      <c r="I20" s="144"/>
      <c r="J20" s="71" t="str">
        <f>IF(OR(K20="",L20=""),"",IF(K20&gt;L20,"V",IF(K20=L20,"","P")))</f>
        <v/>
      </c>
      <c r="K20" s="72"/>
      <c r="L20" s="72"/>
      <c r="M20" s="71" t="str">
        <f>IF(OR(K20="",L20=""),"",IF(L20&gt;K20,"V",IF(K20=L20,"","P")))</f>
        <v/>
      </c>
      <c r="N20" s="146"/>
      <c r="O20" s="143" t="str">
        <f>IF(VLOOKUP(N19,$B$9:$Q$13,11,FALSE)="","",VLOOKUP(N19,$B$9:$Q$13,11,FALSE))</f>
        <v/>
      </c>
      <c r="P20" s="143"/>
      <c r="Q20" s="143"/>
      <c r="R20" s="143"/>
      <c r="S20" s="144"/>
      <c r="U20" s="149"/>
      <c r="V20" s="149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9"/>
      <c r="C21" s="3"/>
      <c r="D21" s="142"/>
      <c r="E21" s="150" t="str">
        <f>IF(VLOOKUP(D19,$B$9:$D$12,3,FALSE)="","",VLOOKUP((VLOOKUP(D19,$B$9:$D$12,3,FALSE)),[1]Lég!$H$3:$J$30,3,FALSE))</f>
        <v>E.S.BROMPTONVILLE</v>
      </c>
      <c r="F21" s="150"/>
      <c r="G21" s="150"/>
      <c r="H21" s="150"/>
      <c r="I21" s="150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47"/>
      <c r="O21" s="150" t="str">
        <f>IF(VLOOKUP(N19,$B$9:$D$12,3,FALSE)="","",VLOOKUP((VLOOKUP(N19,$B$9:$D$12,3,FALSE)),[1]Lég!$H$3:$J$30,3,FALSE))</f>
        <v>LA FRONTALIÈRE</v>
      </c>
      <c r="P21" s="150"/>
      <c r="Q21" s="150"/>
      <c r="R21" s="150"/>
      <c r="S21" s="150"/>
      <c r="U21" s="149"/>
      <c r="V21" s="149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5"/>
      <c r="C23" s="3"/>
      <c r="D23" s="140">
        <v>1</v>
      </c>
      <c r="E23" s="143" t="str">
        <f>VLOOKUP(D23,$B$9:$J$13,4,FALSE)</f>
        <v>Edouard Lacey</v>
      </c>
      <c r="F23" s="143"/>
      <c r="G23" s="143"/>
      <c r="H23" s="143"/>
      <c r="I23" s="144"/>
      <c r="J23" s="71" t="str">
        <f>IF(OR(K23="",L23=""),"",IF(K23&gt;L23,"V",IF(K23=L23,"","P")))</f>
        <v/>
      </c>
      <c r="K23" s="72"/>
      <c r="L23" s="72"/>
      <c r="M23" s="71" t="str">
        <f>IF(OR(K23="",L23=""),"",IF(L23&gt;K23,"V",IF(K23=L23,"","P")))</f>
        <v/>
      </c>
      <c r="N23" s="145">
        <v>2</v>
      </c>
      <c r="O23" s="143" t="str">
        <f>VLOOKUP(N23,$B$9:$J$13,4,FALSE)</f>
        <v>Olivier Fleury</v>
      </c>
      <c r="P23" s="143"/>
      <c r="Q23" s="143"/>
      <c r="R23" s="143"/>
      <c r="S23" s="144"/>
      <c r="U23" s="149" t="str">
        <f>IF(OR(K23="",L23=""),"",(COUNTIF(J23:J25,"V")*3)+(COUNTIF(J23:J25,"P")*1)+(COUNTIF(J23:J25,"VS")*1))</f>
        <v/>
      </c>
      <c r="V23" s="149" t="str">
        <f>IF(OR(K23="",L23=""),"",(COUNTIF(M23:M25,"V")*3)+(COUNTIF(M23:M25,"P")*1)+(COUNTIF(M23:M25,"VS")*1))</f>
        <v/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55"/>
      <c r="C24" s="3"/>
      <c r="D24" s="141"/>
      <c r="E24" s="143" t="str">
        <f>IF(VLOOKUP(D23,$B$9:$Q$13,11,FALSE)="","",VLOOKUP(D23,$B$9:$Q$13,11,FALSE))</f>
        <v/>
      </c>
      <c r="F24" s="143"/>
      <c r="G24" s="143"/>
      <c r="H24" s="143"/>
      <c r="I24" s="144"/>
      <c r="J24" s="71" t="str">
        <f>IF(OR(K24="",L24=""),"",IF(K24&gt;L24,"V",IF(K24=L24,"","P")))</f>
        <v/>
      </c>
      <c r="K24" s="72"/>
      <c r="L24" s="72"/>
      <c r="M24" s="71" t="str">
        <f>IF(OR(K24="",L24=""),"",IF(L24&gt;K24,"V",IF(K24=L24,"","P")))</f>
        <v/>
      </c>
      <c r="N24" s="146"/>
      <c r="O24" s="143" t="str">
        <f>IF(VLOOKUP(N23,$B$9:$Q$13,11,FALSE)="","",VLOOKUP(N23,$B$9:$Q$13,11,FALSE))</f>
        <v/>
      </c>
      <c r="P24" s="143"/>
      <c r="Q24" s="143"/>
      <c r="R24" s="143"/>
      <c r="S24" s="144"/>
      <c r="U24" s="149"/>
      <c r="V24" s="149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5"/>
      <c r="C25" s="3"/>
      <c r="D25" s="142"/>
      <c r="E25" s="150" t="str">
        <f>IF(VLOOKUP(D23,$B$9:$D$12,3,FALSE)="","",VLOOKUP((VLOOKUP(D23,$B$9:$D$12,3,FALSE)),[1]Lég!$H$3:$J$30,3,FALSE))</f>
        <v>SÉM. SHERBROOKE</v>
      </c>
      <c r="F25" s="150"/>
      <c r="G25" s="150"/>
      <c r="H25" s="150"/>
      <c r="I25" s="150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47"/>
      <c r="O25" s="150" t="str">
        <f>IF(VLOOKUP(N23,$B$9:$D$12,3,FALSE)="","",VLOOKUP((VLOOKUP(N23,$B$9:$D$12,3,FALSE)),[1]Lég!$H$3:$J$30,3,FALSE))</f>
        <v>E.S.BROMPTONVILLE</v>
      </c>
      <c r="P25" s="150"/>
      <c r="Q25" s="150"/>
      <c r="R25" s="150"/>
      <c r="S25" s="150"/>
      <c r="U25" s="149"/>
      <c r="V25" s="149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5"/>
      <c r="C27" s="3"/>
      <c r="D27" s="140">
        <v>3</v>
      </c>
      <c r="E27" s="143" t="str">
        <f>VLOOKUP(D27,$B$9:$J$13,4,FALSE)</f>
        <v>Antoine Lessard</v>
      </c>
      <c r="F27" s="143"/>
      <c r="G27" s="143"/>
      <c r="H27" s="143"/>
      <c r="I27" s="144"/>
      <c r="J27" s="71" t="str">
        <f>IF(OR(K27="",L27=""),"",IF(K27&gt;L27,"V",IF(K27=L27,"","P")))</f>
        <v/>
      </c>
      <c r="K27" s="72"/>
      <c r="L27" s="72"/>
      <c r="M27" s="71" t="str">
        <f>IF(OR(K27="",L27=""),"",IF(L27&gt;K27,"V",IF(K27=L27,"","P")))</f>
        <v/>
      </c>
      <c r="N27" s="145">
        <v>4</v>
      </c>
      <c r="O27" s="143" t="str">
        <f>VLOOKUP(N27,$B$9:$J$13,4,FALSE)</f>
        <v>Emerick Ouimette</v>
      </c>
      <c r="P27" s="143"/>
      <c r="Q27" s="143"/>
      <c r="R27" s="143"/>
      <c r="S27" s="144"/>
      <c r="U27" s="149" t="str">
        <f>IF(OR(K27="",L27=""),"",(COUNTIF(J27:J29,"V")*3)+(COUNTIF(J27:J29,"P")*1)+(COUNTIF(J27:J29,"VS")*1))</f>
        <v/>
      </c>
      <c r="V27" s="149" t="str">
        <f>IF(OR(K27="",L27=""),"",(COUNTIF(M27:M29,"V")*3)+(COUNTIF(M27:M29,"P")*1)+(COUNTIF(M27:M29,"VS")*1))</f>
        <v/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55"/>
      <c r="C28" s="3"/>
      <c r="D28" s="141"/>
      <c r="E28" s="143" t="str">
        <f>IF(VLOOKUP(D27,$B$9:$Q$13,11,FALSE)="","",VLOOKUP(D27,$B$9:$Q$13,11,FALSE))</f>
        <v/>
      </c>
      <c r="F28" s="143"/>
      <c r="G28" s="143"/>
      <c r="H28" s="143"/>
      <c r="I28" s="144"/>
      <c r="J28" s="71" t="str">
        <f>IF(OR(K28="",L28=""),"",IF(K28&gt;L28,"V",IF(K28=L28,"","P")))</f>
        <v/>
      </c>
      <c r="K28" s="72"/>
      <c r="L28" s="72"/>
      <c r="M28" s="71" t="str">
        <f>IF(OR(K28="",L28=""),"",IF(L28&gt;K28,"V",IF(K28=L28,"","P")))</f>
        <v/>
      </c>
      <c r="N28" s="146"/>
      <c r="O28" s="143" t="str">
        <f>IF(VLOOKUP(N27,$B$9:$Q$13,11,FALSE)="","",VLOOKUP(N27,$B$9:$Q$13,11,FALSE))</f>
        <v/>
      </c>
      <c r="P28" s="143"/>
      <c r="Q28" s="143"/>
      <c r="R28" s="143"/>
      <c r="S28" s="144"/>
      <c r="U28" s="149"/>
      <c r="V28" s="149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5"/>
      <c r="C29" s="3"/>
      <c r="D29" s="142"/>
      <c r="E29" s="150" t="str">
        <f>IF(VLOOKUP(D27,$B$9:$D$12,3,FALSE)="","",VLOOKUP((VLOOKUP(D27,$B$9:$D$12,3,FALSE)),[1]Lég!$H$3:$J$30,3,FALSE))</f>
        <v>LA FRONTALIÈRE</v>
      </c>
      <c r="F29" s="150"/>
      <c r="G29" s="150"/>
      <c r="H29" s="150"/>
      <c r="I29" s="150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47"/>
      <c r="O29" s="150" t="str">
        <f>IF(VLOOKUP(N27,$B$9:$D$12,3,FALSE)="","",VLOOKUP((VLOOKUP(N27,$B$9:$D$12,3,FALSE)),[1]Lég!$H$3:$J$30,3,FALSE))</f>
        <v>LA FRONTALIÈRE</v>
      </c>
      <c r="P29" s="150"/>
      <c r="Q29" s="150"/>
      <c r="R29" s="150"/>
      <c r="S29" s="150"/>
      <c r="U29" s="149"/>
      <c r="V29" s="149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5"/>
      <c r="C31" s="3"/>
      <c r="D31" s="140">
        <v>2</v>
      </c>
      <c r="E31" s="143" t="str">
        <f>VLOOKUP(D31,$B$9:$J$13,4,FALSE)</f>
        <v>Olivier Fleury</v>
      </c>
      <c r="F31" s="143"/>
      <c r="G31" s="143"/>
      <c r="H31" s="143"/>
      <c r="I31" s="144"/>
      <c r="J31" s="71" t="str">
        <f>IF(OR(K31="",L31=""),"",IF(K31&gt;L31,"V",IF(K31=L31,"","P")))</f>
        <v/>
      </c>
      <c r="K31" s="72"/>
      <c r="L31" s="72"/>
      <c r="M31" s="71" t="str">
        <f>IF(OR(K31="",L31=""),"",IF(L31&gt;K31,"V",IF(K31=L31,"","P")))</f>
        <v/>
      </c>
      <c r="N31" s="145">
        <v>4</v>
      </c>
      <c r="O31" s="143" t="str">
        <f>VLOOKUP(N31,$B$9:$J$13,4,FALSE)</f>
        <v>Emerick Ouimette</v>
      </c>
      <c r="P31" s="143"/>
      <c r="Q31" s="143"/>
      <c r="R31" s="143"/>
      <c r="S31" s="144"/>
      <c r="U31" s="149" t="str">
        <f>IF(OR(K31="",L31=""),"",(COUNTIF(J31:J33,"V")*3)+(COUNTIF(J31:J33,"P")*1)+(COUNTIF(J31:J33,"VS")*1))</f>
        <v/>
      </c>
      <c r="V31" s="149" t="str">
        <f>IF(OR(K31="",L31=""),"",(COUNTIF(M31:M33,"V")*3)+(COUNTIF(M31:M33,"P")*1)+(COUNTIF(M31:M33,"VS")*1))</f>
        <v/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55"/>
      <c r="C32" s="3"/>
      <c r="D32" s="141"/>
      <c r="E32" s="143" t="str">
        <f>IF(VLOOKUP(D31,$B$9:$Q$13,11,FALSE)="","",VLOOKUP(D31,$B$9:$Q$13,11,FALSE))</f>
        <v/>
      </c>
      <c r="F32" s="143"/>
      <c r="G32" s="143"/>
      <c r="H32" s="143"/>
      <c r="I32" s="144"/>
      <c r="J32" s="71" t="str">
        <f>IF(OR(K32="",L32=""),"",IF(K32&gt;L32,"V",IF(K32=L32,"","P")))</f>
        <v/>
      </c>
      <c r="K32" s="72"/>
      <c r="L32" s="72"/>
      <c r="M32" s="71" t="str">
        <f>IF(OR(K32="",L32=""),"",IF(L32&gt;K32,"V",IF(K32=L32,"","P")))</f>
        <v/>
      </c>
      <c r="N32" s="146"/>
      <c r="O32" s="143" t="str">
        <f>IF(VLOOKUP(N31,$B$9:$Q$13,11,FALSE)="","",VLOOKUP(N31,$B$9:$Q$13,11,FALSE))</f>
        <v/>
      </c>
      <c r="P32" s="143"/>
      <c r="Q32" s="143"/>
      <c r="R32" s="143"/>
      <c r="S32" s="144"/>
      <c r="U32" s="149"/>
      <c r="V32" s="149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5"/>
      <c r="C33" s="3"/>
      <c r="D33" s="142"/>
      <c r="E33" s="150" t="str">
        <f>IF(VLOOKUP(D31,$B$9:$D$12,3,FALSE)="","",VLOOKUP((VLOOKUP(D31,$B$9:$D$12,3,FALSE)),[1]Lég!$H$3:$J$30,3,FALSE))</f>
        <v>E.S.BROMPTONVILLE</v>
      </c>
      <c r="F33" s="150"/>
      <c r="G33" s="150"/>
      <c r="H33" s="150"/>
      <c r="I33" s="150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47"/>
      <c r="O33" s="150" t="str">
        <f>IF(VLOOKUP(N31,$B$9:$D$12,3,FALSE)="","",VLOOKUP((VLOOKUP(N31,$B$9:$D$12,3,FALSE)),[1]Lég!$H$3:$J$30,3,FALSE))</f>
        <v>LA FRONTALIÈRE</v>
      </c>
      <c r="P33" s="150"/>
      <c r="Q33" s="150"/>
      <c r="R33" s="150"/>
      <c r="S33" s="150"/>
      <c r="U33" s="149"/>
      <c r="V33" s="149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5"/>
      <c r="C35" s="3"/>
      <c r="D35" s="140">
        <v>1</v>
      </c>
      <c r="E35" s="143" t="str">
        <f>VLOOKUP(D35,$B$9:$J$13,4,FALSE)</f>
        <v>Edouard Lacey</v>
      </c>
      <c r="F35" s="143"/>
      <c r="G35" s="143"/>
      <c r="H35" s="143"/>
      <c r="I35" s="144"/>
      <c r="J35" s="71" t="str">
        <f>IF(OR(K35="",L35=""),"",IF(K35&gt;L35,"V",IF(K35=L35,"","P")))</f>
        <v/>
      </c>
      <c r="K35" s="72"/>
      <c r="L35" s="72"/>
      <c r="M35" s="71" t="str">
        <f>IF(OR(K35="",L35=""),"",IF(L35&gt;K35,"V",IF(K35=L35,"","P")))</f>
        <v/>
      </c>
      <c r="N35" s="145">
        <v>3</v>
      </c>
      <c r="O35" s="143" t="str">
        <f>VLOOKUP(N35,$B$9:$J$13,4,FALSE)</f>
        <v>Antoine Lessard</v>
      </c>
      <c r="P35" s="143"/>
      <c r="Q35" s="143"/>
      <c r="R35" s="143"/>
      <c r="S35" s="144"/>
      <c r="U35" s="149" t="str">
        <f>IF(OR(K35="",L35=""),"",(COUNTIF(J35:J37,"V")*3)+(COUNTIF(J35:J37,"P")*1)+(COUNTIF(J35:J37,"VS")*1))</f>
        <v/>
      </c>
      <c r="V35" s="149" t="str">
        <f>IF(OR(K35="",L35=""),"",(COUNTIF(M35:M37,"V")*3)+(COUNTIF(M35:M37,"P")*1)+(COUNTIF(M35:M37,"VS")*1))</f>
        <v/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55"/>
      <c r="C36" s="3"/>
      <c r="D36" s="141"/>
      <c r="E36" s="143" t="str">
        <f>IF(VLOOKUP(D35,$B$9:$Q$13,11,FALSE)="","",VLOOKUP(D35,$B$9:$Q$13,11,FALSE))</f>
        <v/>
      </c>
      <c r="F36" s="143"/>
      <c r="G36" s="143"/>
      <c r="H36" s="143"/>
      <c r="I36" s="144"/>
      <c r="J36" s="71" t="str">
        <f>IF(OR(K36="",L36=""),"",IF(K36&gt;L36,"V",IF(K36=L36,"","P")))</f>
        <v/>
      </c>
      <c r="K36" s="72"/>
      <c r="L36" s="72"/>
      <c r="M36" s="71" t="str">
        <f>IF(OR(K36="",L36=""),"",IF(L36&gt;K36,"V",IF(K36=L36,"","P")))</f>
        <v/>
      </c>
      <c r="N36" s="146"/>
      <c r="O36" s="143" t="str">
        <f>IF(VLOOKUP(N35,$B$9:$Q$13,11,FALSE)="","",VLOOKUP(N35,$B$9:$Q$13,11,FALSE))</f>
        <v/>
      </c>
      <c r="P36" s="143"/>
      <c r="Q36" s="143"/>
      <c r="R36" s="143"/>
      <c r="S36" s="144"/>
      <c r="U36" s="149"/>
      <c r="V36" s="149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5"/>
      <c r="C37" s="3"/>
      <c r="D37" s="142"/>
      <c r="E37" s="150" t="str">
        <f>IF(VLOOKUP(D35,$B$9:$D$12,3,FALSE)="","",VLOOKUP((VLOOKUP(D35,$B$9:$D$12,3,FALSE)),[1]Lég!$H$3:$J$30,3,FALSE))</f>
        <v>SÉM. SHERBROOKE</v>
      </c>
      <c r="F37" s="150"/>
      <c r="G37" s="150"/>
      <c r="H37" s="150"/>
      <c r="I37" s="150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47"/>
      <c r="O37" s="150" t="str">
        <f>IF(VLOOKUP(N35,$B$9:$D$12,3,FALSE)="","",VLOOKUP((VLOOKUP(N35,$B$9:$D$12,3,FALSE)),[1]Lég!$H$3:$J$30,3,FALSE))</f>
        <v>LA FRONTALIÈRE</v>
      </c>
      <c r="P37" s="150"/>
      <c r="Q37" s="150"/>
      <c r="R37" s="150"/>
      <c r="S37" s="150"/>
      <c r="U37" s="149"/>
      <c r="V37" s="149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156"/>
      <c r="F38" s="156"/>
      <c r="G38" s="156"/>
      <c r="H38" s="156"/>
      <c r="I38" s="156"/>
      <c r="J38" s="157"/>
      <c r="K38" s="73"/>
      <c r="L38" s="73"/>
      <c r="M38" s="157"/>
      <c r="N38" s="156"/>
      <c r="O38" s="156"/>
      <c r="P38" s="156"/>
      <c r="Q38" s="156"/>
      <c r="R38" s="156"/>
      <c r="S38" s="156"/>
      <c r="U38" s="87"/>
      <c r="V38" s="87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158"/>
      <c r="C39" s="159"/>
      <c r="D39" s="159"/>
      <c r="E39" s="160"/>
      <c r="F39" s="160"/>
      <c r="G39" s="160"/>
      <c r="H39" s="160"/>
      <c r="I39" s="160"/>
      <c r="J39" s="161"/>
      <c r="K39" s="160"/>
      <c r="L39" s="160"/>
      <c r="M39" s="162"/>
      <c r="N39" s="163"/>
      <c r="O39" s="163"/>
      <c r="P39" s="163"/>
      <c r="Q39" s="164"/>
      <c r="R39" s="164"/>
      <c r="S39" s="164"/>
      <c r="T39" s="165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66"/>
      <c r="B40" s="167"/>
      <c r="C40" s="3"/>
      <c r="D40" s="168" t="s">
        <v>203</v>
      </c>
      <c r="E40" s="143" t="str">
        <f>IF(A40="","",VLOOKUP(A40,$B$9:$J$13,4,FALSE))</f>
        <v/>
      </c>
      <c r="F40" s="143"/>
      <c r="G40" s="143"/>
      <c r="H40" s="143"/>
      <c r="I40" s="144"/>
      <c r="J40" s="71" t="str">
        <f>IF(OR(K40="",L40=""),"",IF(K40&gt;L40,"V",IF(K40=L40,"","P")))</f>
        <v/>
      </c>
      <c r="K40" s="72"/>
      <c r="L40" s="72"/>
      <c r="M40" s="71" t="str">
        <f>IF(OR(K40="",L40=""),"",IF(L40&gt;K40,"V",IF(K40=L40,"","P")))</f>
        <v/>
      </c>
      <c r="N40" s="169" t="s">
        <v>204</v>
      </c>
      <c r="O40" s="143" t="str">
        <f>IF(W40="","",VLOOKUP(W40,$B$9:$J$13,4,FALSE))</f>
        <v/>
      </c>
      <c r="P40" s="143"/>
      <c r="Q40" s="143"/>
      <c r="R40" s="143"/>
      <c r="S40" s="144"/>
      <c r="T40" s="170"/>
      <c r="U40" s="149" t="str">
        <f>IF(OR(K40="",L40=""),"",(COUNTIF(J40:J42,"V")*3)+(COUNTIF(J40:J42,"P")*1)+(COUNTIF(J40:J42,"VS")*1))</f>
        <v/>
      </c>
      <c r="V40" s="149" t="str">
        <f>IF(OR(K40="",L40=""),"",(COUNTIF(M40:M42,"V")*3)+(COUNTIF(M40:M42,"P")*1)+(COUNTIF(M40:M42,"VS")*1))</f>
        <v/>
      </c>
      <c r="W40" s="166"/>
      <c r="AG40" s="81"/>
    </row>
    <row r="41" spans="1:33" s="82" customFormat="1" ht="15.75" x14ac:dyDescent="0.2">
      <c r="A41" s="166"/>
      <c r="B41" s="167"/>
      <c r="C41" s="3"/>
      <c r="D41" s="171"/>
      <c r="E41" s="143" t="str">
        <f>IF(A40="","",IF(VLOOKUP(A40,$B$9:$Q$13,11,FALSE)="","",VLOOKUP(A40,$B$9:$Q$13,11,FALSE)))</f>
        <v/>
      </c>
      <c r="F41" s="143"/>
      <c r="G41" s="143"/>
      <c r="H41" s="143"/>
      <c r="I41" s="144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72"/>
      <c r="O41" s="143" t="str">
        <f>IF(W40="","",IF(VLOOKUP(W40,$B$9:$Q$13,11,FALSE)="","",VLOOKUP(W40,$B$9:$Q$13,11,FALSE)))</f>
        <v/>
      </c>
      <c r="P41" s="143"/>
      <c r="Q41" s="143"/>
      <c r="R41" s="143"/>
      <c r="S41" s="144"/>
      <c r="T41" s="170"/>
      <c r="U41" s="149"/>
      <c r="V41" s="149"/>
      <c r="W41" s="166"/>
      <c r="AG41" s="81"/>
    </row>
    <row r="42" spans="1:33" s="82" customFormat="1" ht="15.75" x14ac:dyDescent="0.2">
      <c r="A42" s="166"/>
      <c r="B42" s="167"/>
      <c r="C42" s="3"/>
      <c r="D42" s="173"/>
      <c r="E42" s="150" t="str">
        <f>IF(A40="","",VLOOKUP((VLOOKUP(A40,$B$9:$D$12,3,FALSE)),[1]Lég!$H$3:$J$30,3,FALSE))</f>
        <v/>
      </c>
      <c r="F42" s="150"/>
      <c r="G42" s="150"/>
      <c r="H42" s="150"/>
      <c r="I42" s="150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4"/>
      <c r="O42" s="150" t="str">
        <f>IF(W40="","",VLOOKUP((VLOOKUP(W40,$B$9:$D$12,3,FALSE)),[1]Lég!$H$3:$J$30,3,FALSE))</f>
        <v/>
      </c>
      <c r="P42" s="150"/>
      <c r="Q42" s="150"/>
      <c r="R42" s="150"/>
      <c r="S42" s="150"/>
      <c r="T42" s="170"/>
      <c r="U42" s="149"/>
      <c r="V42" s="149"/>
      <c r="W42" s="166"/>
      <c r="AG42" s="81"/>
    </row>
    <row r="43" spans="1:33" ht="17.25" customHeight="1" x14ac:dyDescent="0.2">
      <c r="A43" s="5"/>
      <c r="B43" s="175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76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66"/>
      <c r="B44" s="167"/>
      <c r="C44" s="3"/>
      <c r="D44" s="168" t="s">
        <v>205</v>
      </c>
      <c r="E44" s="143" t="str">
        <f>IF(A44="","",VLOOKUP(A44,$B$9:$J$13,4,FALSE))</f>
        <v/>
      </c>
      <c r="F44" s="143"/>
      <c r="G44" s="143"/>
      <c r="H44" s="143"/>
      <c r="I44" s="144"/>
      <c r="J44" s="71" t="str">
        <f>IF(OR(K44="",L44=""),"",IF(K44&gt;L44,"V",IF(K44=L44,"","P")))</f>
        <v/>
      </c>
      <c r="K44" s="72"/>
      <c r="L44" s="72"/>
      <c r="M44" s="71" t="str">
        <f>IF(OR(K44="",L44=""),"",IF(L44&gt;K44,"V",IF(K44=L44,"","P")))</f>
        <v/>
      </c>
      <c r="N44" s="169" t="s">
        <v>206</v>
      </c>
      <c r="O44" s="143" t="str">
        <f>IF(W44="","",VLOOKUP(W44,$B$9:$J$13,4,FALSE))</f>
        <v/>
      </c>
      <c r="P44" s="143"/>
      <c r="Q44" s="143"/>
      <c r="R44" s="143"/>
      <c r="S44" s="144"/>
      <c r="T44" s="170"/>
      <c r="U44" s="149" t="str">
        <f>IF(OR(K44="",L44=""),"",(COUNTIF(J44:J46,"V")*3)+(COUNTIF(J44:J46,"P")*1)+(COUNTIF(J44:J46,"VS")*1))</f>
        <v/>
      </c>
      <c r="V44" s="149" t="str">
        <f>IF(OR(K44="",L44=""),"",(COUNTIF(M44:M46,"V")*3)+(COUNTIF(M44:M46,"P")*1)+(COUNTIF(M44:M46,"VS")*1))</f>
        <v/>
      </c>
      <c r="W44" s="166"/>
      <c r="AG44" s="81"/>
    </row>
    <row r="45" spans="1:33" s="82" customFormat="1" ht="15.75" x14ac:dyDescent="0.2">
      <c r="A45" s="166"/>
      <c r="B45" s="167"/>
      <c r="C45" s="3"/>
      <c r="D45" s="171"/>
      <c r="E45" s="143" t="str">
        <f>IF(A44="","",IF(VLOOKUP(A44,$B$9:$Q$13,11,FALSE)="","",VLOOKUP(A44,$B$9:$Q$13,11,FALSE)))</f>
        <v/>
      </c>
      <c r="F45" s="143"/>
      <c r="G45" s="143"/>
      <c r="H45" s="143"/>
      <c r="I45" s="144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72"/>
      <c r="O45" s="143" t="str">
        <f>IF(W44="","",IF(VLOOKUP(W44,$B$9:$Q$13,11,FALSE)="","",VLOOKUP(W44,$B$9:$Q$13,11,FALSE)))</f>
        <v/>
      </c>
      <c r="P45" s="143"/>
      <c r="Q45" s="143"/>
      <c r="R45" s="143"/>
      <c r="S45" s="144"/>
      <c r="T45" s="170"/>
      <c r="U45" s="149"/>
      <c r="V45" s="149"/>
      <c r="W45" s="166"/>
      <c r="AG45" s="81"/>
    </row>
    <row r="46" spans="1:33" s="82" customFormat="1" ht="15.75" x14ac:dyDescent="0.2">
      <c r="A46" s="166"/>
      <c r="B46" s="167"/>
      <c r="C46" s="3"/>
      <c r="D46" s="173"/>
      <c r="E46" s="150" t="str">
        <f>IF(A44="","",VLOOKUP((VLOOKUP(A44,$B$9:$D$12,3,FALSE)),[1]Lég!$H$3:$J$30,3,FALSE))</f>
        <v/>
      </c>
      <c r="F46" s="150"/>
      <c r="G46" s="150"/>
      <c r="H46" s="150"/>
      <c r="I46" s="150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4"/>
      <c r="O46" s="150" t="str">
        <f>IF(W44="","",VLOOKUP((VLOOKUP(W44,$B$9:$D$13,3,FALSE)),[1]Lég!$H$3:$J$30,3,FALSE))</f>
        <v/>
      </c>
      <c r="P46" s="150"/>
      <c r="Q46" s="150"/>
      <c r="R46" s="150"/>
      <c r="S46" s="150"/>
      <c r="T46" s="170"/>
      <c r="U46" s="149"/>
      <c r="V46" s="149"/>
      <c r="W46" s="166"/>
      <c r="AG46" s="81"/>
    </row>
    <row r="47" spans="1:33" s="82" customFormat="1" ht="12" thickBot="1" x14ac:dyDescent="0.25">
      <c r="A47" s="81"/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9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1:U3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3:U2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5:U17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77C92-592B-4F58-9DCE-D1C39DE56E0D}">
  <sheetPr>
    <pageSetUpPr fitToPage="1"/>
  </sheetPr>
  <dimension ref="A1:AG70"/>
  <sheetViews>
    <sheetView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1">
        <v>2</v>
      </c>
      <c r="B2" s="122" t="str">
        <f>IF(ISNA(VLOOKUP("X",Lég!$G:$H,2,FALSE)),"",VLOOKUP("X",Lég!$G:$H,2,FALSE))</f>
        <v/>
      </c>
      <c r="C2" s="46"/>
      <c r="D2" s="100" t="s">
        <v>141</v>
      </c>
      <c r="E2" s="101"/>
      <c r="F2" s="101"/>
      <c r="G2" s="101"/>
      <c r="H2" s="101"/>
      <c r="I2" s="102"/>
      <c r="J2" s="47"/>
      <c r="K2" s="100" t="s">
        <v>151</v>
      </c>
      <c r="L2" s="101"/>
      <c r="M2" s="102"/>
      <c r="N2" s="2"/>
      <c r="O2" s="123" t="s">
        <v>128</v>
      </c>
      <c r="P2" s="124"/>
      <c r="Q2" s="124"/>
      <c r="R2" s="124"/>
      <c r="S2" s="12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1"/>
      <c r="B3" s="122"/>
      <c r="C3" s="46"/>
      <c r="D3" s="103"/>
      <c r="E3" s="104"/>
      <c r="F3" s="104"/>
      <c r="G3" s="104"/>
      <c r="H3" s="104"/>
      <c r="I3" s="105"/>
      <c r="J3" s="47"/>
      <c r="K3" s="103"/>
      <c r="L3" s="104"/>
      <c r="M3" s="105"/>
      <c r="N3" s="2"/>
      <c r="O3" s="126" t="s">
        <v>129</v>
      </c>
      <c r="P3" s="127"/>
      <c r="Q3" s="127"/>
      <c r="R3" s="127"/>
      <c r="S3" s="12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6"/>
      <c r="P4" s="127"/>
      <c r="Q4" s="127"/>
      <c r="R4" s="127"/>
      <c r="S4" s="12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00" t="s">
        <v>107</v>
      </c>
      <c r="C5" s="101"/>
      <c r="D5" s="101"/>
      <c r="E5" s="101"/>
      <c r="F5" s="102"/>
      <c r="G5" s="49"/>
      <c r="H5" s="100"/>
      <c r="I5" s="102"/>
      <c r="J5" s="50"/>
      <c r="K5" s="106" t="s">
        <v>194</v>
      </c>
      <c r="L5" s="107"/>
      <c r="M5" s="107"/>
      <c r="N5" s="108"/>
      <c r="O5" s="112" t="s">
        <v>152</v>
      </c>
      <c r="P5" s="113"/>
      <c r="Q5" s="113"/>
      <c r="R5" s="113"/>
      <c r="S5" s="11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3"/>
      <c r="C6" s="104"/>
      <c r="D6" s="104"/>
      <c r="E6" s="104"/>
      <c r="F6" s="105"/>
      <c r="G6" s="51"/>
      <c r="H6" s="103"/>
      <c r="I6" s="105"/>
      <c r="J6" s="50"/>
      <c r="K6" s="109"/>
      <c r="L6" s="110"/>
      <c r="M6" s="110"/>
      <c r="N6" s="111"/>
      <c r="O6" s="115" t="s">
        <v>130</v>
      </c>
      <c r="P6" s="116"/>
      <c r="Q6" s="116"/>
      <c r="R6" s="116"/>
      <c r="S6" s="11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8" t="s">
        <v>148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20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0</v>
      </c>
      <c r="E9" s="137" t="s">
        <v>164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</v>
      </c>
      <c r="E10" s="129" t="s">
        <v>200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74</v>
      </c>
      <c r="E11" s="129" t="s">
        <v>165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>IF(R11="","",RANK(R11,$R$9:$R$13,0))</f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106</v>
      </c>
      <c r="E12" s="129" t="s">
        <v>166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/>
      <c r="S12" s="63" t="str">
        <f>IF(R12="","",RANK(R12,$R$9:$R$13,0))</f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5</v>
      </c>
      <c r="E13" s="131" t="s">
        <v>167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/>
      <c r="S13" s="69" t="str">
        <f>IF(R13="","",RANK(R13,$R$9:$R$13,0))</f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133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9"/>
      <c r="C17" s="3"/>
      <c r="D17" s="140">
        <v>2</v>
      </c>
      <c r="E17" s="148" t="str">
        <f>VLOOKUP(D17,$B$9:$J$13,4,FALSE)</f>
        <v>Samuel Gagnon</v>
      </c>
      <c r="F17" s="143"/>
      <c r="G17" s="143"/>
      <c r="H17" s="143"/>
      <c r="I17" s="144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45">
        <v>4</v>
      </c>
      <c r="O17" s="148" t="str">
        <f>VLOOKUP(N17,$B$9:$J$13,4,FALSE)</f>
        <v>Kaleb Dubois</v>
      </c>
      <c r="P17" s="143"/>
      <c r="Q17" s="143"/>
      <c r="R17" s="143"/>
      <c r="S17" s="144"/>
      <c r="U17" s="149" t="str">
        <f>IF(OR(K17="",L17=""),"",(COUNTIF(J17:J19,"V")*3)+(COUNTIF(J17:J19,"P")*1)+(COUNTIF(J17:J19,"VS")*1))</f>
        <v/>
      </c>
      <c r="V17" s="149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9"/>
      <c r="C18" s="3"/>
      <c r="D18" s="141"/>
      <c r="E18" s="148" t="str">
        <f>IF(VLOOKUP(D17,$B$9:$Q$13,11,FALSE)="","",VLOOKUP(D17,$B$9:$Q$13,11,FALSE))</f>
        <v/>
      </c>
      <c r="F18" s="143"/>
      <c r="G18" s="143"/>
      <c r="H18" s="143"/>
      <c r="I18" s="144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46"/>
      <c r="O18" s="148" t="str">
        <f>IF(VLOOKUP(N17,$B$9:$Q$13,11,FALSE)="","",VLOOKUP(N17,$B$9:$Q$13,11,FALSE))</f>
        <v/>
      </c>
      <c r="P18" s="143"/>
      <c r="Q18" s="143"/>
      <c r="R18" s="143"/>
      <c r="S18" s="144"/>
      <c r="U18" s="149"/>
      <c r="V18" s="149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9"/>
      <c r="C19" s="3"/>
      <c r="D19" s="142"/>
      <c r="E19" s="150" t="str">
        <f>IF(VLOOKUP(D17,$B$9:$D$13,3,FALSE)="","",VLOOKUP((VLOOKUP(D17,$B$9:$D$13,3,FALSE)),Lég!$H$3:$J$30,3,FALSE))</f>
        <v>MITCHELL</v>
      </c>
      <c r="F19" s="150"/>
      <c r="G19" s="150"/>
      <c r="H19" s="150"/>
      <c r="I19" s="15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47"/>
      <c r="O19" s="150" t="str">
        <f>IF(VLOOKUP(N17,$B$9:$D$13,3,FALSE)="","",VLOOKUP((VLOOKUP(N17,$B$9:$D$13,3,FALSE)),Lég!$H$3:$J$30,3,FALSE))</f>
        <v>LA FRONTALIÈRE</v>
      </c>
      <c r="P19" s="150"/>
      <c r="Q19" s="150"/>
      <c r="R19" s="150"/>
      <c r="S19" s="150"/>
      <c r="U19" s="149"/>
      <c r="V19" s="149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9"/>
      <c r="C21" s="3"/>
      <c r="D21" s="140">
        <v>3</v>
      </c>
      <c r="E21" s="143" t="str">
        <f>VLOOKUP(D21,$B$9:$J$13,4,FALSE)</f>
        <v>Justin Guillette</v>
      </c>
      <c r="F21" s="143"/>
      <c r="G21" s="143"/>
      <c r="H21" s="143"/>
      <c r="I21" s="144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45">
        <v>5</v>
      </c>
      <c r="O21" s="143" t="str">
        <f>VLOOKUP(N21,$B$9:$J$13,4,FALSE)</f>
        <v>Yohan Busque</v>
      </c>
      <c r="P21" s="143"/>
      <c r="Q21" s="143"/>
      <c r="R21" s="143"/>
      <c r="S21" s="144"/>
      <c r="U21" s="149" t="str">
        <f>IF(OR(K21="",L21=""),"",(COUNTIF(J21:J23,"V")*3)+(COUNTIF(J21:J23,"P")*1)+(COUNTIF(J21:J23,"VS")*1))</f>
        <v/>
      </c>
      <c r="V21" s="149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9"/>
      <c r="C22" s="3"/>
      <c r="D22" s="141"/>
      <c r="E22" s="143" t="str">
        <f>IF(VLOOKUP(D21,$B$9:$Q$13,11,FALSE)="","",VLOOKUP(D21,$B$9:$Q$13,11,FALSE))</f>
        <v/>
      </c>
      <c r="F22" s="143"/>
      <c r="G22" s="143"/>
      <c r="H22" s="143"/>
      <c r="I22" s="144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46"/>
      <c r="O22" s="143" t="str">
        <f>IF(VLOOKUP(N21,$B$9:$Q$13,11,FALSE)="","",VLOOKUP(N21,$B$9:$Q$13,11,FALSE))</f>
        <v/>
      </c>
      <c r="P22" s="143"/>
      <c r="Q22" s="143"/>
      <c r="R22" s="143"/>
      <c r="S22" s="144"/>
      <c r="U22" s="149"/>
      <c r="V22" s="149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9"/>
      <c r="C23" s="3"/>
      <c r="D23" s="142"/>
      <c r="E23" s="150" t="str">
        <f>IF(VLOOKUP(D21,$B$9:$D$13,3,FALSE)="","",VLOOKUP((VLOOKUP(D21,$B$9:$D$13,3,FALSE)),Lég!$H$3:$J$30,3,FALSE))</f>
        <v>LA MONTÉE</v>
      </c>
      <c r="F23" s="150"/>
      <c r="G23" s="150"/>
      <c r="H23" s="150"/>
      <c r="I23" s="15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47"/>
      <c r="O23" s="150" t="str">
        <f>IF(VLOOKUP(N21,$B$9:$D$13,3,FALSE)="","",VLOOKUP((VLOOKUP(N21,$B$9:$D$13,3,FALSE)),Lég!$H$3:$J$30,3,FALSE))</f>
        <v>MITCHELL</v>
      </c>
      <c r="P23" s="150"/>
      <c r="Q23" s="150"/>
      <c r="R23" s="150"/>
      <c r="S23" s="150"/>
      <c r="U23" s="149"/>
      <c r="V23" s="149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9"/>
      <c r="C25" s="3"/>
      <c r="D25" s="140">
        <v>1</v>
      </c>
      <c r="E25" s="143" t="str">
        <f>VLOOKUP(D25,$B$9:$J$13,4,FALSE)</f>
        <v>Luka Millisav</v>
      </c>
      <c r="F25" s="143"/>
      <c r="G25" s="143"/>
      <c r="H25" s="143"/>
      <c r="I25" s="144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45">
        <v>4</v>
      </c>
      <c r="O25" s="143" t="str">
        <f>VLOOKUP(N25,$B$9:$J$13,4,FALSE)</f>
        <v>Kaleb Dubois</v>
      </c>
      <c r="P25" s="143"/>
      <c r="Q25" s="143"/>
      <c r="R25" s="143"/>
      <c r="S25" s="144"/>
      <c r="U25" s="149" t="str">
        <f>IF(OR(K25="",L25=""),"",(COUNTIF(J25:J27,"V")*3)+(COUNTIF(J25:J27,"P")*1)+(COUNTIF(J25:J27,"VS")*1))</f>
        <v/>
      </c>
      <c r="V25" s="149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9"/>
      <c r="C26" s="3"/>
      <c r="D26" s="141"/>
      <c r="E26" s="143" t="str">
        <f>IF(VLOOKUP(D25,$B$9:$Q$13,11,FALSE)="","",VLOOKUP(D25,$B$9:$Q$13,11,FALSE))</f>
        <v/>
      </c>
      <c r="F26" s="143"/>
      <c r="G26" s="143"/>
      <c r="H26" s="143"/>
      <c r="I26" s="144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46"/>
      <c r="O26" s="143" t="str">
        <f>IF(VLOOKUP(N25,$B$9:$Q$13,11,FALSE)="","",VLOOKUP(N25,$B$9:$Q$13,11,FALSE))</f>
        <v/>
      </c>
      <c r="P26" s="143"/>
      <c r="Q26" s="143"/>
      <c r="R26" s="143"/>
      <c r="S26" s="144"/>
      <c r="U26" s="149"/>
      <c r="V26" s="149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9"/>
      <c r="C27" s="3"/>
      <c r="D27" s="142"/>
      <c r="E27" s="150" t="str">
        <f>IF(VLOOKUP(D25,$B$9:$D$13,3,FALSE)="","",VLOOKUP((VLOOKUP(D25,$B$9:$D$13,3,FALSE)),Lég!$H$3:$J$30,3,FALSE))</f>
        <v>SÉM. SHERBROOKE</v>
      </c>
      <c r="F27" s="150"/>
      <c r="G27" s="150"/>
      <c r="H27" s="150"/>
      <c r="I27" s="15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47"/>
      <c r="O27" s="150" t="str">
        <f>IF(VLOOKUP(N25,$B$9:$D$13,3,FALSE)="","",VLOOKUP((VLOOKUP(N25,$B$9:$D$13,3,FALSE)),Lég!$H$3:$J$30,3,FALSE))</f>
        <v>LA FRONTALIÈRE</v>
      </c>
      <c r="P27" s="150"/>
      <c r="Q27" s="150"/>
      <c r="R27" s="150"/>
      <c r="S27" s="150"/>
      <c r="U27" s="149"/>
      <c r="V27" s="149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9"/>
      <c r="C29" s="3"/>
      <c r="D29" s="140">
        <v>2</v>
      </c>
      <c r="E29" s="143" t="str">
        <f>VLOOKUP(D29,$B$9:$J$13,4,FALSE)</f>
        <v>Samuel Gagnon</v>
      </c>
      <c r="F29" s="143"/>
      <c r="G29" s="143"/>
      <c r="H29" s="143"/>
      <c r="I29" s="144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45">
        <v>5</v>
      </c>
      <c r="O29" s="143" t="str">
        <f>VLOOKUP(N29,$B$9:$J$13,4,FALSE)</f>
        <v>Yohan Busque</v>
      </c>
      <c r="P29" s="143"/>
      <c r="Q29" s="143"/>
      <c r="R29" s="143"/>
      <c r="S29" s="144"/>
      <c r="U29" s="149" t="str">
        <f>IF(OR(K29="",L29=""),"",(COUNTIF(J29:J31,"V")*3)+(COUNTIF(J29:J31,"P")*1)+(COUNTIF(J29:J31,"VS")*1))</f>
        <v/>
      </c>
      <c r="V29" s="149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9"/>
      <c r="C30" s="3"/>
      <c r="D30" s="141"/>
      <c r="E30" s="143" t="str">
        <f>IF(VLOOKUP(D29,$B$9:$Q$13,11,FALSE)="","",VLOOKUP(D29,$B$9:$Q$13,11,FALSE))</f>
        <v/>
      </c>
      <c r="F30" s="143"/>
      <c r="G30" s="143"/>
      <c r="H30" s="143"/>
      <c r="I30" s="144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46"/>
      <c r="O30" s="143" t="str">
        <f>IF(VLOOKUP(N29,$B$9:$Q$13,11,FALSE)="","",VLOOKUP(N29,$B$9:$Q$13,11,FALSE))</f>
        <v/>
      </c>
      <c r="P30" s="143"/>
      <c r="Q30" s="143"/>
      <c r="R30" s="143"/>
      <c r="S30" s="144"/>
      <c r="U30" s="149"/>
      <c r="V30" s="149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9"/>
      <c r="C31" s="3"/>
      <c r="D31" s="142"/>
      <c r="E31" s="150" t="str">
        <f>IF(VLOOKUP(D29,$B$9:$D$13,3,FALSE)="","",VLOOKUP((VLOOKUP(D29,$B$9:$D$13,3,FALSE)),Lég!$H$3:$J$30,3,FALSE))</f>
        <v>MITCHELL</v>
      </c>
      <c r="F31" s="150"/>
      <c r="G31" s="150"/>
      <c r="H31" s="150"/>
      <c r="I31" s="15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47"/>
      <c r="O31" s="150" t="str">
        <f>IF(VLOOKUP(N29,$B$9:$D$13,3,FALSE)="","",VLOOKUP((VLOOKUP(N29,$B$9:$D$13,3,FALSE)),Lég!$H$3:$J$30,3,FALSE))</f>
        <v>MITCHELL</v>
      </c>
      <c r="P31" s="150"/>
      <c r="Q31" s="150"/>
      <c r="R31" s="150"/>
      <c r="S31" s="150"/>
      <c r="U31" s="149"/>
      <c r="V31" s="149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9"/>
      <c r="C33" s="3"/>
      <c r="D33" s="140">
        <v>1</v>
      </c>
      <c r="E33" s="143" t="str">
        <f>VLOOKUP(D33,$B$9:$J$13,4,FALSE)</f>
        <v>Luka Millisav</v>
      </c>
      <c r="F33" s="143"/>
      <c r="G33" s="143"/>
      <c r="H33" s="143"/>
      <c r="I33" s="144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45">
        <v>3</v>
      </c>
      <c r="O33" s="143" t="str">
        <f>VLOOKUP(N33,$B$9:$J$13,4,FALSE)</f>
        <v>Justin Guillette</v>
      </c>
      <c r="P33" s="143"/>
      <c r="Q33" s="143"/>
      <c r="R33" s="143"/>
      <c r="S33" s="144"/>
      <c r="U33" s="149" t="str">
        <f>IF(OR(K33="",L33=""),"",(COUNTIF(J33:J35,"V")*3)+(COUNTIF(J33:J35,"P")*1)+(COUNTIF(J33:J35,"VS")*1))</f>
        <v/>
      </c>
      <c r="V33" s="149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9"/>
      <c r="C34" s="3"/>
      <c r="D34" s="141"/>
      <c r="E34" s="143" t="str">
        <f>IF(VLOOKUP(D33,$B$9:$Q$13,11,FALSE)="","",VLOOKUP(D33,$B$9:$Q$13,11,FALSE))</f>
        <v/>
      </c>
      <c r="F34" s="143"/>
      <c r="G34" s="143"/>
      <c r="H34" s="143"/>
      <c r="I34" s="144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46"/>
      <c r="O34" s="143" t="str">
        <f>IF(VLOOKUP(N33,$B$9:$Q$13,11,FALSE)="","",VLOOKUP(N33,$B$9:$Q$13,11,FALSE))</f>
        <v/>
      </c>
      <c r="P34" s="143"/>
      <c r="Q34" s="143"/>
      <c r="R34" s="143"/>
      <c r="S34" s="144"/>
      <c r="U34" s="149"/>
      <c r="V34" s="149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9"/>
      <c r="C35" s="3"/>
      <c r="D35" s="142"/>
      <c r="E35" s="150" t="str">
        <f>IF(VLOOKUP(D33,$B$9:$D$13,3,FALSE)="","",VLOOKUP((VLOOKUP(D33,$B$9:$D$13,3,FALSE)),Lég!$H$3:$J$30,3,FALSE))</f>
        <v>SÉM. SHERBROOKE</v>
      </c>
      <c r="F35" s="150"/>
      <c r="G35" s="150"/>
      <c r="H35" s="150"/>
      <c r="I35" s="15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47"/>
      <c r="O35" s="150" t="str">
        <f>IF(VLOOKUP(N33,$B$9:$D$13,3,FALSE)="","",VLOOKUP((VLOOKUP(N33,$B$9:$D$13,3,FALSE)),Lég!$H$3:$J$30,3,FALSE))</f>
        <v>LA MONTÉE</v>
      </c>
      <c r="P35" s="150"/>
      <c r="Q35" s="150"/>
      <c r="R35" s="150"/>
      <c r="S35" s="150"/>
      <c r="U35" s="149"/>
      <c r="V35" s="149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9"/>
      <c r="C37" s="3"/>
      <c r="D37" s="140">
        <v>4</v>
      </c>
      <c r="E37" s="143" t="str">
        <f>VLOOKUP(D37,$B$9:$J$13,4,FALSE)</f>
        <v>Kaleb Dubois</v>
      </c>
      <c r="F37" s="143"/>
      <c r="G37" s="143"/>
      <c r="H37" s="143"/>
      <c r="I37" s="144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45">
        <v>5</v>
      </c>
      <c r="O37" s="143" t="str">
        <f>VLOOKUP(N37,$B$9:$J$13,4,FALSE)</f>
        <v>Yohan Busque</v>
      </c>
      <c r="P37" s="143"/>
      <c r="Q37" s="143"/>
      <c r="R37" s="143"/>
      <c r="S37" s="144"/>
      <c r="U37" s="149" t="str">
        <f>IF(OR(K37="",L37=""),"",(COUNTIF(J37:J39,"V")*3)+(COUNTIF(J37:J39,"P")*1)+(COUNTIF(J37:J39,"VS")*1))</f>
        <v/>
      </c>
      <c r="V37" s="149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9"/>
      <c r="C38" s="3"/>
      <c r="D38" s="141"/>
      <c r="E38" s="143" t="str">
        <f>IF(VLOOKUP(D37,$B$9:$Q$13,11,FALSE)="","",VLOOKUP(D37,$B$9:$Q$13,11,FALSE))</f>
        <v/>
      </c>
      <c r="F38" s="143"/>
      <c r="G38" s="143"/>
      <c r="H38" s="143"/>
      <c r="I38" s="144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46"/>
      <c r="O38" s="143" t="str">
        <f>IF(VLOOKUP(N37,$B$9:$Q$13,11,FALSE)="","",VLOOKUP(N37,$B$9:$Q$13,11,FALSE))</f>
        <v/>
      </c>
      <c r="P38" s="143"/>
      <c r="Q38" s="143"/>
      <c r="R38" s="143"/>
      <c r="S38" s="144"/>
      <c r="U38" s="149"/>
      <c r="V38" s="149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9"/>
      <c r="C39" s="3"/>
      <c r="D39" s="142"/>
      <c r="E39" s="150" t="str">
        <f>IF(VLOOKUP(D37,$B$9:$D$13,3,FALSE)="","",VLOOKUP((VLOOKUP(D37,$B$9:$D$13,3,FALSE)),Lég!$H$3:$J$30,3,FALSE))</f>
        <v>LA FRONTALIÈRE</v>
      </c>
      <c r="F39" s="150"/>
      <c r="G39" s="150"/>
      <c r="H39" s="150"/>
      <c r="I39" s="15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47"/>
      <c r="O39" s="150" t="str">
        <f>IF(VLOOKUP(N37,$B$9:$D$13,3,FALSE)="","",VLOOKUP((VLOOKUP(N37,$B$9:$D$13,3,FALSE)),Lég!$H$3:$J$30,3,FALSE))</f>
        <v>MITCHELL</v>
      </c>
      <c r="P39" s="150"/>
      <c r="Q39" s="150"/>
      <c r="R39" s="150"/>
      <c r="S39" s="150"/>
      <c r="U39" s="149"/>
      <c r="V39" s="149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9"/>
      <c r="C41" s="3"/>
      <c r="D41" s="140">
        <v>2</v>
      </c>
      <c r="E41" s="143" t="str">
        <f>VLOOKUP(D41,$B$9:$J$13,4,FALSE)</f>
        <v>Samuel Gagnon</v>
      </c>
      <c r="F41" s="143"/>
      <c r="G41" s="143"/>
      <c r="H41" s="143"/>
      <c r="I41" s="144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45">
        <v>3</v>
      </c>
      <c r="O41" s="143" t="str">
        <f>VLOOKUP(N41,$B$9:$J$13,4,FALSE)</f>
        <v>Justin Guillette</v>
      </c>
      <c r="P41" s="143"/>
      <c r="Q41" s="143"/>
      <c r="R41" s="143"/>
      <c r="S41" s="144"/>
      <c r="U41" s="149" t="str">
        <f>IF(OR(K41="",L41=""),"",(COUNTIF(J41:J43,"V")*3)+(COUNTIF(J41:J43,"P")*1)+(COUNTIF(J41:J43,"VS")*1))</f>
        <v/>
      </c>
      <c r="V41" s="149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39"/>
      <c r="C42" s="3"/>
      <c r="D42" s="141"/>
      <c r="E42" s="143" t="str">
        <f>IF(VLOOKUP(D41,$B$9:$Q$13,11,FALSE)="","",VLOOKUP(D41,$B$9:$Q$13,11,FALSE))</f>
        <v/>
      </c>
      <c r="F42" s="143"/>
      <c r="G42" s="143"/>
      <c r="H42" s="143"/>
      <c r="I42" s="144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46"/>
      <c r="O42" s="143" t="str">
        <f>IF(VLOOKUP(N41,$B$9:$Q$13,11,FALSE)="","",VLOOKUP(N41,$B$9:$Q$13,11,FALSE))</f>
        <v/>
      </c>
      <c r="P42" s="143"/>
      <c r="Q42" s="143"/>
      <c r="R42" s="143"/>
      <c r="S42" s="144"/>
      <c r="U42" s="149"/>
      <c r="V42" s="149"/>
      <c r="AG42" s="81"/>
    </row>
    <row r="43" spans="1:33" s="82" customFormat="1" ht="15.75" x14ac:dyDescent="0.2">
      <c r="A43" s="81"/>
      <c r="B43" s="139"/>
      <c r="C43" s="3"/>
      <c r="D43" s="142"/>
      <c r="E43" s="150" t="str">
        <f>IF(VLOOKUP(D41,$B$9:$D$13,3,FALSE)="","",VLOOKUP((VLOOKUP(D41,$B$9:$D$13,3,FALSE)),Lég!$H$3:$J$30,3,FALSE))</f>
        <v>MITCHELL</v>
      </c>
      <c r="F43" s="150"/>
      <c r="G43" s="150"/>
      <c r="H43" s="150"/>
      <c r="I43" s="15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47"/>
      <c r="O43" s="150" t="str">
        <f>IF(VLOOKUP(N41,$B$9:$D$13,3,FALSE)="","",VLOOKUP((VLOOKUP(N41,$B$9:$D$13,3,FALSE)),Lég!$H$3:$J$30,3,FALSE))</f>
        <v>LA MONTÉE</v>
      </c>
      <c r="P43" s="150"/>
      <c r="Q43" s="150"/>
      <c r="R43" s="150"/>
      <c r="S43" s="150"/>
      <c r="U43" s="149"/>
      <c r="V43" s="149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9"/>
      <c r="C45" s="3"/>
      <c r="D45" s="140">
        <v>1</v>
      </c>
      <c r="E45" s="143" t="str">
        <f>VLOOKUP(D45,$B$9:$J$13,4,FALSE)</f>
        <v>Luka Millisav</v>
      </c>
      <c r="F45" s="143"/>
      <c r="G45" s="143"/>
      <c r="H45" s="143"/>
      <c r="I45" s="144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45">
        <v>5</v>
      </c>
      <c r="O45" s="143" t="str">
        <f>VLOOKUP(N45,$B$9:$J$13,4,FALSE)</f>
        <v>Yohan Busque</v>
      </c>
      <c r="P45" s="143"/>
      <c r="Q45" s="143"/>
      <c r="R45" s="143"/>
      <c r="S45" s="144"/>
      <c r="U45" s="149" t="str">
        <f>IF(OR(K45="",L45=""),"",(COUNTIF(J45:J47,"V")*3)+(COUNTIF(J45:J47,"P")*1)+(COUNTIF(J45:J47,"VS")*1))</f>
        <v/>
      </c>
      <c r="V45" s="149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39"/>
      <c r="C46" s="3"/>
      <c r="D46" s="141"/>
      <c r="E46" s="143" t="str">
        <f>IF(VLOOKUP(D45,$B$9:$Q$13,11,FALSE)="","",VLOOKUP(D45,$B$9:$Q$13,11,FALSE))</f>
        <v/>
      </c>
      <c r="F46" s="143"/>
      <c r="G46" s="143"/>
      <c r="H46" s="143"/>
      <c r="I46" s="144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46"/>
      <c r="O46" s="143" t="str">
        <f>IF(VLOOKUP(N45,$B$9:$Q$13,11,FALSE)="","",VLOOKUP(N45,$B$9:$Q$13,11,FALSE))</f>
        <v/>
      </c>
      <c r="P46" s="143"/>
      <c r="Q46" s="143"/>
      <c r="R46" s="143"/>
      <c r="S46" s="144"/>
      <c r="U46" s="149"/>
      <c r="V46" s="149"/>
      <c r="AG46" s="81"/>
    </row>
    <row r="47" spans="1:33" s="82" customFormat="1" ht="15.75" x14ac:dyDescent="0.2">
      <c r="A47" s="81"/>
      <c r="B47" s="139"/>
      <c r="C47" s="3"/>
      <c r="D47" s="142"/>
      <c r="E47" s="150" t="str">
        <f>IF(VLOOKUP(D45,$B$9:$D$13,3,FALSE)="","",VLOOKUP((VLOOKUP(D45,$B$9:$D$13,3,FALSE)),Lég!$H$3:$J$30,3,FALSE))</f>
        <v>SÉM. SHERBROOKE</v>
      </c>
      <c r="F47" s="150"/>
      <c r="G47" s="150"/>
      <c r="H47" s="150"/>
      <c r="I47" s="15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47"/>
      <c r="O47" s="150" t="str">
        <f>IF(VLOOKUP(N45,$B$9:$D$13,3,FALSE)="","",VLOOKUP((VLOOKUP(N45,$B$9:$D$13,3,FALSE)),Lég!$H$3:$J$30,3,FALSE))</f>
        <v>MITCHELL</v>
      </c>
      <c r="P47" s="150"/>
      <c r="Q47" s="150"/>
      <c r="R47" s="150"/>
      <c r="S47" s="150"/>
      <c r="U47" s="149"/>
      <c r="V47" s="149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9"/>
      <c r="C49" s="3"/>
      <c r="D49" s="140">
        <v>3</v>
      </c>
      <c r="E49" s="143" t="str">
        <f>VLOOKUP(D49,$B$9:$J$13,4,FALSE)</f>
        <v>Justin Guillette</v>
      </c>
      <c r="F49" s="143"/>
      <c r="G49" s="143"/>
      <c r="H49" s="143"/>
      <c r="I49" s="144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45">
        <v>4</v>
      </c>
      <c r="O49" s="143" t="str">
        <f>VLOOKUP(N49,$B$9:$J$13,4,FALSE)</f>
        <v>Kaleb Dubois</v>
      </c>
      <c r="P49" s="143"/>
      <c r="Q49" s="143"/>
      <c r="R49" s="143"/>
      <c r="S49" s="144"/>
      <c r="U49" s="149" t="str">
        <f>IF(OR(K49="",L49=""),"",(COUNTIF(J49:J51,"V")*3)+(COUNTIF(J49:J51,"P")*1)+(COUNTIF(J49:J51,"VS")*1))</f>
        <v/>
      </c>
      <c r="V49" s="149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39"/>
      <c r="C50" s="3"/>
      <c r="D50" s="141"/>
      <c r="E50" s="143" t="str">
        <f>IF(VLOOKUP(D49,$B$9:$Q$13,11,FALSE)="","",VLOOKUP(D49,$B$9:$Q$13,11,FALSE))</f>
        <v/>
      </c>
      <c r="F50" s="143"/>
      <c r="G50" s="143"/>
      <c r="H50" s="143"/>
      <c r="I50" s="144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46"/>
      <c r="O50" s="143" t="str">
        <f>IF(VLOOKUP(N49,$B$9:$Q$13,11,FALSE)="","",VLOOKUP(N49,$B$9:$Q$13,11,FALSE))</f>
        <v/>
      </c>
      <c r="P50" s="143"/>
      <c r="Q50" s="143"/>
      <c r="R50" s="143"/>
      <c r="S50" s="144"/>
      <c r="U50" s="149"/>
      <c r="V50" s="149"/>
      <c r="AG50" s="81"/>
    </row>
    <row r="51" spans="1:33" s="82" customFormat="1" ht="15.75" x14ac:dyDescent="0.2">
      <c r="A51" s="81"/>
      <c r="B51" s="139"/>
      <c r="C51" s="3"/>
      <c r="D51" s="142"/>
      <c r="E51" s="150" t="str">
        <f>IF(VLOOKUP(D49,$B$9:$D$13,3,FALSE)="","",VLOOKUP((VLOOKUP(D49,$B$9:$D$13,3,FALSE)),Lég!$H$3:$J$30,3,FALSE))</f>
        <v>LA MONTÉE</v>
      </c>
      <c r="F51" s="150"/>
      <c r="G51" s="150"/>
      <c r="H51" s="150"/>
      <c r="I51" s="15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47"/>
      <c r="O51" s="150" t="str">
        <f>IF(VLOOKUP(N49,$B$9:$D$13,3,FALSE)="","",VLOOKUP((VLOOKUP(N49,$B$9:$D$13,3,FALSE)),Lég!$H$3:$J$30,3,FALSE))</f>
        <v>LA FRONTALIÈRE</v>
      </c>
      <c r="P51" s="150"/>
      <c r="Q51" s="150"/>
      <c r="R51" s="150"/>
      <c r="S51" s="150"/>
      <c r="U51" s="149"/>
      <c r="V51" s="149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9"/>
      <c r="C53" s="3"/>
      <c r="D53" s="140">
        <v>1</v>
      </c>
      <c r="E53" s="143" t="str">
        <f>VLOOKUP(D53,$B$9:$J$13,4,FALSE)</f>
        <v>Luka Millisav</v>
      </c>
      <c r="F53" s="143"/>
      <c r="G53" s="143"/>
      <c r="H53" s="143"/>
      <c r="I53" s="144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45">
        <v>2</v>
      </c>
      <c r="O53" s="143" t="str">
        <f>VLOOKUP(N53,$B$9:$J$13,4,FALSE)</f>
        <v>Samuel Gagnon</v>
      </c>
      <c r="P53" s="143"/>
      <c r="Q53" s="143"/>
      <c r="R53" s="143"/>
      <c r="S53" s="144"/>
      <c r="U53" s="149" t="str">
        <f>IF(OR(K53="",L53=""),"",(COUNTIF(J53:J55,"V")*3)+(COUNTIF(J53:J55,"P")*1)+(COUNTIF(J53:J55,"VS")*1))</f>
        <v/>
      </c>
      <c r="V53" s="149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39"/>
      <c r="C54" s="3"/>
      <c r="D54" s="141"/>
      <c r="E54" s="143" t="str">
        <f>IF(VLOOKUP(D53,$B$9:$Q$13,11,FALSE)="","",VLOOKUP(D53,$B$9:$Q$13,11,FALSE))</f>
        <v/>
      </c>
      <c r="F54" s="143"/>
      <c r="G54" s="143"/>
      <c r="H54" s="143"/>
      <c r="I54" s="144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46"/>
      <c r="O54" s="143" t="str">
        <f>IF(VLOOKUP(N53,$B$9:$Q$13,11,FALSE)="","",VLOOKUP(N53,$B$9:$Q$13,11,FALSE))</f>
        <v/>
      </c>
      <c r="P54" s="143"/>
      <c r="Q54" s="143"/>
      <c r="R54" s="143"/>
      <c r="S54" s="144"/>
      <c r="U54" s="149"/>
      <c r="V54" s="149"/>
      <c r="AG54" s="81"/>
    </row>
    <row r="55" spans="1:33" s="82" customFormat="1" ht="15.75" x14ac:dyDescent="0.2">
      <c r="A55" s="81"/>
      <c r="B55" s="139"/>
      <c r="C55" s="3"/>
      <c r="D55" s="142"/>
      <c r="E55" s="150" t="str">
        <f>IF(VLOOKUP(D53,$B$9:$D$13,3,FALSE)="","",VLOOKUP((VLOOKUP(D53,$B$9:$D$13,3,FALSE)),Lég!$H$3:$J$30,3,FALSE))</f>
        <v>SÉM. SHERBROOKE</v>
      </c>
      <c r="F55" s="150"/>
      <c r="G55" s="150"/>
      <c r="H55" s="150"/>
      <c r="I55" s="15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47"/>
      <c r="O55" s="150" t="str">
        <f>IF(VLOOKUP(N53,$B$9:$D$13,3,FALSE)="","",VLOOKUP((VLOOKUP(N53,$B$9:$D$13,3,FALSE)),Lég!$H$3:$J$30,3,FALSE))</f>
        <v>MITCHELL</v>
      </c>
      <c r="P55" s="150"/>
      <c r="Q55" s="150"/>
      <c r="R55" s="150"/>
      <c r="S55" s="150"/>
      <c r="U55" s="149"/>
      <c r="V55" s="149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01" priority="8">
      <formula>B2=VLOOKUP("X2",$A$9:$J$13,5,FALSE)</formula>
    </cfRule>
  </conditionalFormatting>
  <conditionalFormatting sqref="B5:F6">
    <cfRule type="expression" dxfId="100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9" priority="6">
      <formula>B1=VLOOKUP("X4",$A$9:$J$13,5,FALSE)</formula>
    </cfRule>
    <cfRule type="expression" dxfId="98" priority="7">
      <formula>B1=VLOOKUP("X3",$A$9:$J$13,5,FALSE)</formula>
    </cfRule>
    <cfRule type="expression" dxfId="97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6" priority="5">
      <formula>B1=VLOOKUP("X5",$A$9:$J$13,5,FALSE)</formula>
    </cfRule>
  </conditionalFormatting>
  <conditionalFormatting sqref="B1:S4">
    <cfRule type="expression" dxfId="95" priority="9">
      <formula>B1=VLOOKUP("X1",$A$9:$J$12,5,FALSE)</formula>
    </cfRule>
  </conditionalFormatting>
  <conditionalFormatting sqref="B4:S7">
    <cfRule type="expression" dxfId="94" priority="2">
      <formula>B4=VLOOKUP("X2",$A$9:$J$13,5,FALSE)</formula>
    </cfRule>
    <cfRule type="expression" dxfId="93" priority="3">
      <formula>B4=VLOOKUP("X3",$A$9:$J$13,5,FALSE)</formula>
    </cfRule>
    <cfRule type="expression" dxfId="92" priority="4">
      <formula>B4=VLOOKUP("X4",$A$9:$J$13,5,FALSE)</formula>
    </cfRule>
  </conditionalFormatting>
  <conditionalFormatting sqref="E8:Q8">
    <cfRule type="expression" dxfId="91" priority="10">
      <formula>E8=VLOOKUP("X2",$A$9:$J$13,5,FALSE)</formula>
    </cfRule>
    <cfRule type="expression" dxfId="90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9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DA60-AC70-46B6-88EE-D27CFA8D565B}">
  <sheetPr>
    <pageSetUpPr fitToPage="1"/>
  </sheetPr>
  <dimension ref="A1:AG70"/>
  <sheetViews>
    <sheetView zoomScaleNormal="100" workbookViewId="0">
      <selection activeCell="K5" sqref="K5:N6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1">
        <v>2</v>
      </c>
      <c r="B2" s="122" t="str">
        <f>IF(ISNA(VLOOKUP("X",Lég!$G:$H,2,FALSE)),"",VLOOKUP("X",Lég!$G:$H,2,FALSE))</f>
        <v/>
      </c>
      <c r="C2" s="46"/>
      <c r="D2" s="100" t="s">
        <v>142</v>
      </c>
      <c r="E2" s="101"/>
      <c r="F2" s="101"/>
      <c r="G2" s="101"/>
      <c r="H2" s="101"/>
      <c r="I2" s="102"/>
      <c r="J2" s="47"/>
      <c r="K2" s="100" t="s">
        <v>151</v>
      </c>
      <c r="L2" s="101"/>
      <c r="M2" s="102"/>
      <c r="N2" s="2"/>
      <c r="O2" s="123" t="s">
        <v>128</v>
      </c>
      <c r="P2" s="124"/>
      <c r="Q2" s="124"/>
      <c r="R2" s="124"/>
      <c r="S2" s="12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1"/>
      <c r="B3" s="122"/>
      <c r="C3" s="46"/>
      <c r="D3" s="103"/>
      <c r="E3" s="104"/>
      <c r="F3" s="104"/>
      <c r="G3" s="104"/>
      <c r="H3" s="104"/>
      <c r="I3" s="105"/>
      <c r="J3" s="47"/>
      <c r="K3" s="103"/>
      <c r="L3" s="104"/>
      <c r="M3" s="105"/>
      <c r="N3" s="2"/>
      <c r="O3" s="126" t="s">
        <v>129</v>
      </c>
      <c r="P3" s="127"/>
      <c r="Q3" s="127"/>
      <c r="R3" s="127"/>
      <c r="S3" s="12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6"/>
      <c r="P4" s="127"/>
      <c r="Q4" s="127"/>
      <c r="R4" s="127"/>
      <c r="S4" s="12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00" t="s">
        <v>107</v>
      </c>
      <c r="C5" s="101"/>
      <c r="D5" s="101"/>
      <c r="E5" s="101"/>
      <c r="F5" s="102"/>
      <c r="G5" s="49"/>
      <c r="H5" s="100"/>
      <c r="I5" s="102"/>
      <c r="J5" s="50"/>
      <c r="K5" s="106" t="s">
        <v>195</v>
      </c>
      <c r="L5" s="107"/>
      <c r="M5" s="107"/>
      <c r="N5" s="108"/>
      <c r="O5" s="112" t="s">
        <v>152</v>
      </c>
      <c r="P5" s="113"/>
      <c r="Q5" s="113"/>
      <c r="R5" s="113"/>
      <c r="S5" s="11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3"/>
      <c r="C6" s="104"/>
      <c r="D6" s="104"/>
      <c r="E6" s="104"/>
      <c r="F6" s="105"/>
      <c r="G6" s="51"/>
      <c r="H6" s="103"/>
      <c r="I6" s="105"/>
      <c r="J6" s="50"/>
      <c r="K6" s="109"/>
      <c r="L6" s="110"/>
      <c r="M6" s="110"/>
      <c r="N6" s="111"/>
      <c r="O6" s="115" t="s">
        <v>130</v>
      </c>
      <c r="P6" s="116"/>
      <c r="Q6" s="116"/>
      <c r="R6" s="116"/>
      <c r="S6" s="11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8" t="s">
        <v>153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20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81</v>
      </c>
      <c r="E9" s="137" t="s">
        <v>168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</v>
      </c>
      <c r="E10" s="129" t="s">
        <v>169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0</v>
      </c>
      <c r="E11" s="129" t="s">
        <v>170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>IF(R11="","",RANK(R11,$R$9:$R$13,0))</f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6</v>
      </c>
      <c r="E12" s="129" t="s">
        <v>171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/>
      <c r="S12" s="63" t="str">
        <f>IF(R12="","",RANK(R12,$R$9:$R$13,0))</f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120</v>
      </c>
      <c r="E13" s="131" t="s">
        <v>172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/>
      <c r="S13" s="69" t="str">
        <f>IF(R13="","",RANK(R13,$R$9:$R$13,0))</f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133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9"/>
      <c r="C17" s="3"/>
      <c r="D17" s="140">
        <v>2</v>
      </c>
      <c r="E17" s="148" t="str">
        <f>VLOOKUP(D17,$B$9:$J$13,4,FALSE)</f>
        <v>Xavier Ross</v>
      </c>
      <c r="F17" s="143"/>
      <c r="G17" s="143"/>
      <c r="H17" s="143"/>
      <c r="I17" s="144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45">
        <v>4</v>
      </c>
      <c r="O17" s="148" t="str">
        <f>VLOOKUP(N17,$B$9:$J$13,4,FALSE)</f>
        <v>Theodore Maurice-Whissell</v>
      </c>
      <c r="P17" s="143"/>
      <c r="Q17" s="143"/>
      <c r="R17" s="143"/>
      <c r="S17" s="144"/>
      <c r="U17" s="149" t="str">
        <f>IF(OR(K17="",L17=""),"",(COUNTIF(J17:J19,"V")*3)+(COUNTIF(J17:J19,"P")*1)+(COUNTIF(J17:J19,"VS")*1))</f>
        <v/>
      </c>
      <c r="V17" s="149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9"/>
      <c r="C18" s="3"/>
      <c r="D18" s="141"/>
      <c r="E18" s="148" t="str">
        <f>IF(VLOOKUP(D17,$B$9:$Q$13,11,FALSE)="","",VLOOKUP(D17,$B$9:$Q$13,11,FALSE))</f>
        <v/>
      </c>
      <c r="F18" s="143"/>
      <c r="G18" s="143"/>
      <c r="H18" s="143"/>
      <c r="I18" s="144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46"/>
      <c r="O18" s="148" t="str">
        <f>IF(VLOOKUP(N17,$B$9:$Q$13,11,FALSE)="","",VLOOKUP(N17,$B$9:$Q$13,11,FALSE))</f>
        <v/>
      </c>
      <c r="P18" s="143"/>
      <c r="Q18" s="143"/>
      <c r="R18" s="143"/>
      <c r="S18" s="144"/>
      <c r="U18" s="149"/>
      <c r="V18" s="149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9"/>
      <c r="C19" s="3"/>
      <c r="D19" s="142"/>
      <c r="E19" s="150" t="str">
        <f>IF(VLOOKUP(D17,$B$9:$D$13,3,FALSE)="","",VLOOKUP((VLOOKUP(D17,$B$9:$D$13,3,FALSE)),Lég!$H$3:$J$30,3,FALSE))</f>
        <v>MITCHELL</v>
      </c>
      <c r="F19" s="150"/>
      <c r="G19" s="150"/>
      <c r="H19" s="150"/>
      <c r="I19" s="15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47"/>
      <c r="O19" s="150" t="str">
        <f>IF(VLOOKUP(N17,$B$9:$D$13,3,FALSE)="","",VLOOKUP((VLOOKUP(N17,$B$9:$D$13,3,FALSE)),Lég!$H$3:$J$30,3,FALSE))</f>
        <v>DU TOURNESOL</v>
      </c>
      <c r="P19" s="150"/>
      <c r="Q19" s="150"/>
      <c r="R19" s="150"/>
      <c r="S19" s="150"/>
      <c r="U19" s="149"/>
      <c r="V19" s="149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9"/>
      <c r="C21" s="3"/>
      <c r="D21" s="140">
        <v>3</v>
      </c>
      <c r="E21" s="143" t="str">
        <f>VLOOKUP(D21,$B$9:$J$13,4,FALSE)</f>
        <v>Ryan Hao Xiang Li</v>
      </c>
      <c r="F21" s="143"/>
      <c r="G21" s="143"/>
      <c r="H21" s="143"/>
      <c r="I21" s="144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45">
        <v>5</v>
      </c>
      <c r="O21" s="143" t="str">
        <f>VLOOKUP(N21,$B$9:$J$13,4,FALSE)</f>
        <v>Louis-Philippe Paradis</v>
      </c>
      <c r="P21" s="143"/>
      <c r="Q21" s="143"/>
      <c r="R21" s="143"/>
      <c r="S21" s="144"/>
      <c r="U21" s="149" t="str">
        <f>IF(OR(K21="",L21=""),"",(COUNTIF(J21:J23,"V")*3)+(COUNTIF(J21:J23,"P")*1)+(COUNTIF(J21:J23,"VS")*1))</f>
        <v/>
      </c>
      <c r="V21" s="149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9"/>
      <c r="C22" s="3"/>
      <c r="D22" s="141"/>
      <c r="E22" s="143" t="str">
        <f>IF(VLOOKUP(D21,$B$9:$Q$13,11,FALSE)="","",VLOOKUP(D21,$B$9:$Q$13,11,FALSE))</f>
        <v/>
      </c>
      <c r="F22" s="143"/>
      <c r="G22" s="143"/>
      <c r="H22" s="143"/>
      <c r="I22" s="144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46"/>
      <c r="O22" s="143" t="str">
        <f>IF(VLOOKUP(N21,$B$9:$Q$13,11,FALSE)="","",VLOOKUP(N21,$B$9:$Q$13,11,FALSE))</f>
        <v/>
      </c>
      <c r="P22" s="143"/>
      <c r="Q22" s="143"/>
      <c r="R22" s="143"/>
      <c r="S22" s="144"/>
      <c r="U22" s="149"/>
      <c r="V22" s="149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9"/>
      <c r="C23" s="3"/>
      <c r="D23" s="142"/>
      <c r="E23" s="150" t="str">
        <f>IF(VLOOKUP(D21,$B$9:$D$13,3,FALSE)="","",VLOOKUP((VLOOKUP(D21,$B$9:$D$13,3,FALSE)),Lég!$H$3:$J$30,3,FALSE))</f>
        <v>SÉM. SHERBROOKE</v>
      </c>
      <c r="F23" s="150"/>
      <c r="G23" s="150"/>
      <c r="H23" s="150"/>
      <c r="I23" s="15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47"/>
      <c r="O23" s="150" t="str">
        <f>IF(VLOOKUP(N21,$B$9:$D$13,3,FALSE)="","",VLOOKUP((VLOOKUP(N21,$B$9:$D$13,3,FALSE)),Lég!$H$3:$J$30,3,FALSE))</f>
        <v>Mt-Ste-Anne</v>
      </c>
      <c r="P23" s="150"/>
      <c r="Q23" s="150"/>
      <c r="R23" s="150"/>
      <c r="S23" s="150"/>
      <c r="U23" s="149"/>
      <c r="V23" s="149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9"/>
      <c r="C25" s="3"/>
      <c r="D25" s="140">
        <v>1</v>
      </c>
      <c r="E25" s="143" t="str">
        <f>VLOOKUP(D25,$B$9:$J$13,4,FALSE)</f>
        <v>Louis-Olivier Bachand</v>
      </c>
      <c r="F25" s="143"/>
      <c r="G25" s="143"/>
      <c r="H25" s="143"/>
      <c r="I25" s="144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45">
        <v>4</v>
      </c>
      <c r="O25" s="143" t="str">
        <f>VLOOKUP(N25,$B$9:$J$13,4,FALSE)</f>
        <v>Theodore Maurice-Whissell</v>
      </c>
      <c r="P25" s="143"/>
      <c r="Q25" s="143"/>
      <c r="R25" s="143"/>
      <c r="S25" s="144"/>
      <c r="U25" s="149" t="str">
        <f>IF(OR(K25="",L25=""),"",(COUNTIF(J25:J27,"V")*3)+(COUNTIF(J25:J27,"P")*1)+(COUNTIF(J25:J27,"VS")*1))</f>
        <v/>
      </c>
      <c r="V25" s="149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9"/>
      <c r="C26" s="3"/>
      <c r="D26" s="141"/>
      <c r="E26" s="143" t="str">
        <f>IF(VLOOKUP(D25,$B$9:$Q$13,11,FALSE)="","",VLOOKUP(D25,$B$9:$Q$13,11,FALSE))</f>
        <v/>
      </c>
      <c r="F26" s="143"/>
      <c r="G26" s="143"/>
      <c r="H26" s="143"/>
      <c r="I26" s="144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46"/>
      <c r="O26" s="143" t="str">
        <f>IF(VLOOKUP(N25,$B$9:$Q$13,11,FALSE)="","",VLOOKUP(N25,$B$9:$Q$13,11,FALSE))</f>
        <v/>
      </c>
      <c r="P26" s="143"/>
      <c r="Q26" s="143"/>
      <c r="R26" s="143"/>
      <c r="S26" s="144"/>
      <c r="U26" s="149"/>
      <c r="V26" s="149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9"/>
      <c r="C27" s="3"/>
      <c r="D27" s="142"/>
      <c r="E27" s="150" t="str">
        <f>IF(VLOOKUP(D25,$B$9:$D$13,3,FALSE)="","",VLOOKUP((VLOOKUP(D25,$B$9:$D$13,3,FALSE)),Lég!$H$3:$J$30,3,FALSE))</f>
        <v>LE SALÉSIEN</v>
      </c>
      <c r="F27" s="150"/>
      <c r="G27" s="150"/>
      <c r="H27" s="150"/>
      <c r="I27" s="15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47"/>
      <c r="O27" s="150" t="str">
        <f>IF(VLOOKUP(N25,$B$9:$D$13,3,FALSE)="","",VLOOKUP((VLOOKUP(N25,$B$9:$D$13,3,FALSE)),Lég!$H$3:$J$30,3,FALSE))</f>
        <v>DU TOURNESOL</v>
      </c>
      <c r="P27" s="150"/>
      <c r="Q27" s="150"/>
      <c r="R27" s="150"/>
      <c r="S27" s="150"/>
      <c r="U27" s="149"/>
      <c r="V27" s="149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9"/>
      <c r="C29" s="3"/>
      <c r="D29" s="140">
        <v>2</v>
      </c>
      <c r="E29" s="143" t="str">
        <f>VLOOKUP(D29,$B$9:$J$13,4,FALSE)</f>
        <v>Xavier Ross</v>
      </c>
      <c r="F29" s="143"/>
      <c r="G29" s="143"/>
      <c r="H29" s="143"/>
      <c r="I29" s="144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45">
        <v>5</v>
      </c>
      <c r="O29" s="143" t="str">
        <f>VLOOKUP(N29,$B$9:$J$13,4,FALSE)</f>
        <v>Louis-Philippe Paradis</v>
      </c>
      <c r="P29" s="143"/>
      <c r="Q29" s="143"/>
      <c r="R29" s="143"/>
      <c r="S29" s="144"/>
      <c r="U29" s="149" t="str">
        <f>IF(OR(K29="",L29=""),"",(COUNTIF(J29:J31,"V")*3)+(COUNTIF(J29:J31,"P")*1)+(COUNTIF(J29:J31,"VS")*1))</f>
        <v/>
      </c>
      <c r="V29" s="149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9"/>
      <c r="C30" s="3"/>
      <c r="D30" s="141"/>
      <c r="E30" s="143" t="str">
        <f>IF(VLOOKUP(D29,$B$9:$Q$13,11,FALSE)="","",VLOOKUP(D29,$B$9:$Q$13,11,FALSE))</f>
        <v/>
      </c>
      <c r="F30" s="143"/>
      <c r="G30" s="143"/>
      <c r="H30" s="143"/>
      <c r="I30" s="144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46"/>
      <c r="O30" s="143" t="str">
        <f>IF(VLOOKUP(N29,$B$9:$Q$13,11,FALSE)="","",VLOOKUP(N29,$B$9:$Q$13,11,FALSE))</f>
        <v/>
      </c>
      <c r="P30" s="143"/>
      <c r="Q30" s="143"/>
      <c r="R30" s="143"/>
      <c r="S30" s="144"/>
      <c r="U30" s="149"/>
      <c r="V30" s="149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9"/>
      <c r="C31" s="3"/>
      <c r="D31" s="142"/>
      <c r="E31" s="150" t="str">
        <f>IF(VLOOKUP(D29,$B$9:$D$13,3,FALSE)="","",VLOOKUP((VLOOKUP(D29,$B$9:$D$13,3,FALSE)),Lég!$H$3:$J$30,3,FALSE))</f>
        <v>MITCHELL</v>
      </c>
      <c r="F31" s="150"/>
      <c r="G31" s="150"/>
      <c r="H31" s="150"/>
      <c r="I31" s="15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47"/>
      <c r="O31" s="150" t="str">
        <f>IF(VLOOKUP(N29,$B$9:$D$13,3,FALSE)="","",VLOOKUP((VLOOKUP(N29,$B$9:$D$13,3,FALSE)),Lég!$H$3:$J$30,3,FALSE))</f>
        <v>Mt-Ste-Anne</v>
      </c>
      <c r="P31" s="150"/>
      <c r="Q31" s="150"/>
      <c r="R31" s="150"/>
      <c r="S31" s="150"/>
      <c r="U31" s="149"/>
      <c r="V31" s="149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9"/>
      <c r="C33" s="3"/>
      <c r="D33" s="140">
        <v>1</v>
      </c>
      <c r="E33" s="143" t="str">
        <f>VLOOKUP(D33,$B$9:$J$13,4,FALSE)</f>
        <v>Louis-Olivier Bachand</v>
      </c>
      <c r="F33" s="143"/>
      <c r="G33" s="143"/>
      <c r="H33" s="143"/>
      <c r="I33" s="144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45">
        <v>3</v>
      </c>
      <c r="O33" s="143" t="str">
        <f>VLOOKUP(N33,$B$9:$J$13,4,FALSE)</f>
        <v>Ryan Hao Xiang Li</v>
      </c>
      <c r="P33" s="143"/>
      <c r="Q33" s="143"/>
      <c r="R33" s="143"/>
      <c r="S33" s="144"/>
      <c r="U33" s="149" t="str">
        <f>IF(OR(K33="",L33=""),"",(COUNTIF(J33:J35,"V")*3)+(COUNTIF(J33:J35,"P")*1)+(COUNTIF(J33:J35,"VS")*1))</f>
        <v/>
      </c>
      <c r="V33" s="149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9"/>
      <c r="C34" s="3"/>
      <c r="D34" s="141"/>
      <c r="E34" s="143" t="str">
        <f>IF(VLOOKUP(D33,$B$9:$Q$13,11,FALSE)="","",VLOOKUP(D33,$B$9:$Q$13,11,FALSE))</f>
        <v/>
      </c>
      <c r="F34" s="143"/>
      <c r="G34" s="143"/>
      <c r="H34" s="143"/>
      <c r="I34" s="144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46"/>
      <c r="O34" s="143" t="str">
        <f>IF(VLOOKUP(N33,$B$9:$Q$13,11,FALSE)="","",VLOOKUP(N33,$B$9:$Q$13,11,FALSE))</f>
        <v/>
      </c>
      <c r="P34" s="143"/>
      <c r="Q34" s="143"/>
      <c r="R34" s="143"/>
      <c r="S34" s="144"/>
      <c r="U34" s="149"/>
      <c r="V34" s="149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9"/>
      <c r="C35" s="3"/>
      <c r="D35" s="142"/>
      <c r="E35" s="150" t="str">
        <f>IF(VLOOKUP(D33,$B$9:$D$13,3,FALSE)="","",VLOOKUP((VLOOKUP(D33,$B$9:$D$13,3,FALSE)),Lég!$H$3:$J$30,3,FALSE))</f>
        <v>LE SALÉSIEN</v>
      </c>
      <c r="F35" s="150"/>
      <c r="G35" s="150"/>
      <c r="H35" s="150"/>
      <c r="I35" s="15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47"/>
      <c r="O35" s="150" t="str">
        <f>IF(VLOOKUP(N33,$B$9:$D$13,3,FALSE)="","",VLOOKUP((VLOOKUP(N33,$B$9:$D$13,3,FALSE)),Lég!$H$3:$J$30,3,FALSE))</f>
        <v>SÉM. SHERBROOKE</v>
      </c>
      <c r="P35" s="150"/>
      <c r="Q35" s="150"/>
      <c r="R35" s="150"/>
      <c r="S35" s="150"/>
      <c r="U35" s="149"/>
      <c r="V35" s="149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9"/>
      <c r="C37" s="3"/>
      <c r="D37" s="140">
        <v>4</v>
      </c>
      <c r="E37" s="143" t="str">
        <f>VLOOKUP(D37,$B$9:$J$13,4,FALSE)</f>
        <v>Theodore Maurice-Whissell</v>
      </c>
      <c r="F37" s="143"/>
      <c r="G37" s="143"/>
      <c r="H37" s="143"/>
      <c r="I37" s="144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45">
        <v>5</v>
      </c>
      <c r="O37" s="143" t="str">
        <f>VLOOKUP(N37,$B$9:$J$13,4,FALSE)</f>
        <v>Louis-Philippe Paradis</v>
      </c>
      <c r="P37" s="143"/>
      <c r="Q37" s="143"/>
      <c r="R37" s="143"/>
      <c r="S37" s="144"/>
      <c r="U37" s="149" t="str">
        <f>IF(OR(K37="",L37=""),"",(COUNTIF(J37:J39,"V")*3)+(COUNTIF(J37:J39,"P")*1)+(COUNTIF(J37:J39,"VS")*1))</f>
        <v/>
      </c>
      <c r="V37" s="149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9"/>
      <c r="C38" s="3"/>
      <c r="D38" s="141"/>
      <c r="E38" s="143" t="str">
        <f>IF(VLOOKUP(D37,$B$9:$Q$13,11,FALSE)="","",VLOOKUP(D37,$B$9:$Q$13,11,FALSE))</f>
        <v/>
      </c>
      <c r="F38" s="143"/>
      <c r="G38" s="143"/>
      <c r="H38" s="143"/>
      <c r="I38" s="144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46"/>
      <c r="O38" s="143" t="str">
        <f>IF(VLOOKUP(N37,$B$9:$Q$13,11,FALSE)="","",VLOOKUP(N37,$B$9:$Q$13,11,FALSE))</f>
        <v/>
      </c>
      <c r="P38" s="143"/>
      <c r="Q38" s="143"/>
      <c r="R38" s="143"/>
      <c r="S38" s="144"/>
      <c r="U38" s="149"/>
      <c r="V38" s="149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9"/>
      <c r="C39" s="3"/>
      <c r="D39" s="142"/>
      <c r="E39" s="150" t="str">
        <f>IF(VLOOKUP(D37,$B$9:$D$13,3,FALSE)="","",VLOOKUP((VLOOKUP(D37,$B$9:$D$13,3,FALSE)),Lég!$H$3:$J$30,3,FALSE))</f>
        <v>DU TOURNESOL</v>
      </c>
      <c r="F39" s="150"/>
      <c r="G39" s="150"/>
      <c r="H39" s="150"/>
      <c r="I39" s="15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47"/>
      <c r="O39" s="150" t="str">
        <f>IF(VLOOKUP(N37,$B$9:$D$13,3,FALSE)="","",VLOOKUP((VLOOKUP(N37,$B$9:$D$13,3,FALSE)),Lég!$H$3:$J$30,3,FALSE))</f>
        <v>Mt-Ste-Anne</v>
      </c>
      <c r="P39" s="150"/>
      <c r="Q39" s="150"/>
      <c r="R39" s="150"/>
      <c r="S39" s="150"/>
      <c r="U39" s="149"/>
      <c r="V39" s="149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9"/>
      <c r="C41" s="3"/>
      <c r="D41" s="140">
        <v>2</v>
      </c>
      <c r="E41" s="143" t="str">
        <f>VLOOKUP(D41,$B$9:$J$13,4,FALSE)</f>
        <v>Xavier Ross</v>
      </c>
      <c r="F41" s="143"/>
      <c r="G41" s="143"/>
      <c r="H41" s="143"/>
      <c r="I41" s="144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45">
        <v>3</v>
      </c>
      <c r="O41" s="143" t="str">
        <f>VLOOKUP(N41,$B$9:$J$13,4,FALSE)</f>
        <v>Ryan Hao Xiang Li</v>
      </c>
      <c r="P41" s="143"/>
      <c r="Q41" s="143"/>
      <c r="R41" s="143"/>
      <c r="S41" s="144"/>
      <c r="U41" s="149" t="str">
        <f>IF(OR(K41="",L41=""),"",(COUNTIF(J41:J43,"V")*3)+(COUNTIF(J41:J43,"P")*1)+(COUNTIF(J41:J43,"VS")*1))</f>
        <v/>
      </c>
      <c r="V41" s="149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39"/>
      <c r="C42" s="3"/>
      <c r="D42" s="141"/>
      <c r="E42" s="143" t="str">
        <f>IF(VLOOKUP(D41,$B$9:$Q$13,11,FALSE)="","",VLOOKUP(D41,$B$9:$Q$13,11,FALSE))</f>
        <v/>
      </c>
      <c r="F42" s="143"/>
      <c r="G42" s="143"/>
      <c r="H42" s="143"/>
      <c r="I42" s="144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46"/>
      <c r="O42" s="143" t="str">
        <f>IF(VLOOKUP(N41,$B$9:$Q$13,11,FALSE)="","",VLOOKUP(N41,$B$9:$Q$13,11,FALSE))</f>
        <v/>
      </c>
      <c r="P42" s="143"/>
      <c r="Q42" s="143"/>
      <c r="R42" s="143"/>
      <c r="S42" s="144"/>
      <c r="U42" s="149"/>
      <c r="V42" s="149"/>
      <c r="AG42" s="81"/>
    </row>
    <row r="43" spans="1:33" s="82" customFormat="1" ht="15.75" x14ac:dyDescent="0.2">
      <c r="A43" s="81"/>
      <c r="B43" s="139"/>
      <c r="C43" s="3"/>
      <c r="D43" s="142"/>
      <c r="E43" s="150" t="str">
        <f>IF(VLOOKUP(D41,$B$9:$D$13,3,FALSE)="","",VLOOKUP((VLOOKUP(D41,$B$9:$D$13,3,FALSE)),Lég!$H$3:$J$30,3,FALSE))</f>
        <v>MITCHELL</v>
      </c>
      <c r="F43" s="150"/>
      <c r="G43" s="150"/>
      <c r="H43" s="150"/>
      <c r="I43" s="15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47"/>
      <c r="O43" s="150" t="str">
        <f>IF(VLOOKUP(N41,$B$9:$D$13,3,FALSE)="","",VLOOKUP((VLOOKUP(N41,$B$9:$D$13,3,FALSE)),Lég!$H$3:$J$30,3,FALSE))</f>
        <v>SÉM. SHERBROOKE</v>
      </c>
      <c r="P43" s="150"/>
      <c r="Q43" s="150"/>
      <c r="R43" s="150"/>
      <c r="S43" s="150"/>
      <c r="U43" s="149"/>
      <c r="V43" s="149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9"/>
      <c r="C45" s="3"/>
      <c r="D45" s="140">
        <v>1</v>
      </c>
      <c r="E45" s="143" t="str">
        <f>VLOOKUP(D45,$B$9:$J$13,4,FALSE)</f>
        <v>Louis-Olivier Bachand</v>
      </c>
      <c r="F45" s="143"/>
      <c r="G45" s="143"/>
      <c r="H45" s="143"/>
      <c r="I45" s="144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45">
        <v>5</v>
      </c>
      <c r="O45" s="143" t="str">
        <f>VLOOKUP(N45,$B$9:$J$13,4,FALSE)</f>
        <v>Louis-Philippe Paradis</v>
      </c>
      <c r="P45" s="143"/>
      <c r="Q45" s="143"/>
      <c r="R45" s="143"/>
      <c r="S45" s="144"/>
      <c r="U45" s="149" t="str">
        <f>IF(OR(K45="",L45=""),"",(COUNTIF(J45:J47,"V")*3)+(COUNTIF(J45:J47,"P")*1)+(COUNTIF(J45:J47,"VS")*1))</f>
        <v/>
      </c>
      <c r="V45" s="149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39"/>
      <c r="C46" s="3"/>
      <c r="D46" s="141"/>
      <c r="E46" s="143" t="str">
        <f>IF(VLOOKUP(D45,$B$9:$Q$13,11,FALSE)="","",VLOOKUP(D45,$B$9:$Q$13,11,FALSE))</f>
        <v/>
      </c>
      <c r="F46" s="143"/>
      <c r="G46" s="143"/>
      <c r="H46" s="143"/>
      <c r="I46" s="144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46"/>
      <c r="O46" s="143" t="str">
        <f>IF(VLOOKUP(N45,$B$9:$Q$13,11,FALSE)="","",VLOOKUP(N45,$B$9:$Q$13,11,FALSE))</f>
        <v/>
      </c>
      <c r="P46" s="143"/>
      <c r="Q46" s="143"/>
      <c r="R46" s="143"/>
      <c r="S46" s="144"/>
      <c r="U46" s="149"/>
      <c r="V46" s="149"/>
      <c r="AG46" s="81"/>
    </row>
    <row r="47" spans="1:33" s="82" customFormat="1" ht="15.75" x14ac:dyDescent="0.2">
      <c r="A47" s="81"/>
      <c r="B47" s="139"/>
      <c r="C47" s="3"/>
      <c r="D47" s="142"/>
      <c r="E47" s="150" t="str">
        <f>IF(VLOOKUP(D45,$B$9:$D$13,3,FALSE)="","",VLOOKUP((VLOOKUP(D45,$B$9:$D$13,3,FALSE)),Lég!$H$3:$J$30,3,FALSE))</f>
        <v>LE SALÉSIEN</v>
      </c>
      <c r="F47" s="150"/>
      <c r="G47" s="150"/>
      <c r="H47" s="150"/>
      <c r="I47" s="15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47"/>
      <c r="O47" s="150" t="str">
        <f>IF(VLOOKUP(N45,$B$9:$D$13,3,FALSE)="","",VLOOKUP((VLOOKUP(N45,$B$9:$D$13,3,FALSE)),Lég!$H$3:$J$30,3,FALSE))</f>
        <v>Mt-Ste-Anne</v>
      </c>
      <c r="P47" s="150"/>
      <c r="Q47" s="150"/>
      <c r="R47" s="150"/>
      <c r="S47" s="150"/>
      <c r="U47" s="149"/>
      <c r="V47" s="149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9"/>
      <c r="C49" s="3"/>
      <c r="D49" s="140">
        <v>3</v>
      </c>
      <c r="E49" s="143" t="str">
        <f>VLOOKUP(D49,$B$9:$J$13,4,FALSE)</f>
        <v>Ryan Hao Xiang Li</v>
      </c>
      <c r="F49" s="143"/>
      <c r="G49" s="143"/>
      <c r="H49" s="143"/>
      <c r="I49" s="144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45">
        <v>4</v>
      </c>
      <c r="O49" s="143" t="str">
        <f>VLOOKUP(N49,$B$9:$J$13,4,FALSE)</f>
        <v>Theodore Maurice-Whissell</v>
      </c>
      <c r="P49" s="143"/>
      <c r="Q49" s="143"/>
      <c r="R49" s="143"/>
      <c r="S49" s="144"/>
      <c r="U49" s="149" t="str">
        <f>IF(OR(K49="",L49=""),"",(COUNTIF(J49:J51,"V")*3)+(COUNTIF(J49:J51,"P")*1)+(COUNTIF(J49:J51,"VS")*1))</f>
        <v/>
      </c>
      <c r="V49" s="149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39"/>
      <c r="C50" s="3"/>
      <c r="D50" s="141"/>
      <c r="E50" s="143" t="str">
        <f>IF(VLOOKUP(D49,$B$9:$Q$13,11,FALSE)="","",VLOOKUP(D49,$B$9:$Q$13,11,FALSE))</f>
        <v/>
      </c>
      <c r="F50" s="143"/>
      <c r="G50" s="143"/>
      <c r="H50" s="143"/>
      <c r="I50" s="144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46"/>
      <c r="O50" s="143" t="str">
        <f>IF(VLOOKUP(N49,$B$9:$Q$13,11,FALSE)="","",VLOOKUP(N49,$B$9:$Q$13,11,FALSE))</f>
        <v/>
      </c>
      <c r="P50" s="143"/>
      <c r="Q50" s="143"/>
      <c r="R50" s="143"/>
      <c r="S50" s="144"/>
      <c r="U50" s="149"/>
      <c r="V50" s="149"/>
      <c r="AG50" s="81"/>
    </row>
    <row r="51" spans="1:33" s="82" customFormat="1" ht="15.75" x14ac:dyDescent="0.2">
      <c r="A51" s="81"/>
      <c r="B51" s="139"/>
      <c r="C51" s="3"/>
      <c r="D51" s="142"/>
      <c r="E51" s="150" t="str">
        <f>IF(VLOOKUP(D49,$B$9:$D$13,3,FALSE)="","",VLOOKUP((VLOOKUP(D49,$B$9:$D$13,3,FALSE)),Lég!$H$3:$J$30,3,FALSE))</f>
        <v>SÉM. SHERBROOKE</v>
      </c>
      <c r="F51" s="150"/>
      <c r="G51" s="150"/>
      <c r="H51" s="150"/>
      <c r="I51" s="15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47"/>
      <c r="O51" s="150" t="str">
        <f>IF(VLOOKUP(N49,$B$9:$D$13,3,FALSE)="","",VLOOKUP((VLOOKUP(N49,$B$9:$D$13,3,FALSE)),Lég!$H$3:$J$30,3,FALSE))</f>
        <v>DU TOURNESOL</v>
      </c>
      <c r="P51" s="150"/>
      <c r="Q51" s="150"/>
      <c r="R51" s="150"/>
      <c r="S51" s="150"/>
      <c r="U51" s="149"/>
      <c r="V51" s="149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9"/>
      <c r="C53" s="3"/>
      <c r="D53" s="140">
        <v>1</v>
      </c>
      <c r="E53" s="143" t="str">
        <f>VLOOKUP(D53,$B$9:$J$13,4,FALSE)</f>
        <v>Louis-Olivier Bachand</v>
      </c>
      <c r="F53" s="143"/>
      <c r="G53" s="143"/>
      <c r="H53" s="143"/>
      <c r="I53" s="144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45">
        <v>2</v>
      </c>
      <c r="O53" s="143" t="str">
        <f>VLOOKUP(N53,$B$9:$J$13,4,FALSE)</f>
        <v>Xavier Ross</v>
      </c>
      <c r="P53" s="143"/>
      <c r="Q53" s="143"/>
      <c r="R53" s="143"/>
      <c r="S53" s="144"/>
      <c r="U53" s="149" t="str">
        <f>IF(OR(K53="",L53=""),"",(COUNTIF(J53:J55,"V")*3)+(COUNTIF(J53:J55,"P")*1)+(COUNTIF(J53:J55,"VS")*1))</f>
        <v/>
      </c>
      <c r="V53" s="149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39"/>
      <c r="C54" s="3"/>
      <c r="D54" s="141"/>
      <c r="E54" s="143" t="str">
        <f>IF(VLOOKUP(D53,$B$9:$Q$13,11,FALSE)="","",VLOOKUP(D53,$B$9:$Q$13,11,FALSE))</f>
        <v/>
      </c>
      <c r="F54" s="143"/>
      <c r="G54" s="143"/>
      <c r="H54" s="143"/>
      <c r="I54" s="144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46"/>
      <c r="O54" s="143" t="str">
        <f>IF(VLOOKUP(N53,$B$9:$Q$13,11,FALSE)="","",VLOOKUP(N53,$B$9:$Q$13,11,FALSE))</f>
        <v/>
      </c>
      <c r="P54" s="143"/>
      <c r="Q54" s="143"/>
      <c r="R54" s="143"/>
      <c r="S54" s="144"/>
      <c r="U54" s="149"/>
      <c r="V54" s="149"/>
      <c r="AG54" s="81"/>
    </row>
    <row r="55" spans="1:33" s="82" customFormat="1" ht="15.75" x14ac:dyDescent="0.2">
      <c r="A55" s="81"/>
      <c r="B55" s="139"/>
      <c r="C55" s="3"/>
      <c r="D55" s="142"/>
      <c r="E55" s="150" t="str">
        <f>IF(VLOOKUP(D53,$B$9:$D$13,3,FALSE)="","",VLOOKUP((VLOOKUP(D53,$B$9:$D$13,3,FALSE)),Lég!$H$3:$J$30,3,FALSE))</f>
        <v>LE SALÉSIEN</v>
      </c>
      <c r="F55" s="150"/>
      <c r="G55" s="150"/>
      <c r="H55" s="150"/>
      <c r="I55" s="15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47"/>
      <c r="O55" s="150" t="str">
        <f>IF(VLOOKUP(N53,$B$9:$D$13,3,FALSE)="","",VLOOKUP((VLOOKUP(N53,$B$9:$D$13,3,FALSE)),Lég!$H$3:$J$30,3,FALSE))</f>
        <v>MITCHELL</v>
      </c>
      <c r="P55" s="150"/>
      <c r="Q55" s="150"/>
      <c r="R55" s="150"/>
      <c r="S55" s="150"/>
      <c r="U55" s="149"/>
      <c r="V55" s="149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88" priority="8">
      <formula>B2=VLOOKUP("X2",$A$9:$J$13,5,FALSE)</formula>
    </cfRule>
  </conditionalFormatting>
  <conditionalFormatting sqref="B5:F6">
    <cfRule type="expression" dxfId="87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6" priority="6">
      <formula>B1=VLOOKUP("X4",$A$9:$J$13,5,FALSE)</formula>
    </cfRule>
    <cfRule type="expression" dxfId="85" priority="7">
      <formula>B1=VLOOKUP("X3",$A$9:$J$13,5,FALSE)</formula>
    </cfRule>
    <cfRule type="expression" dxfId="84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3" priority="5">
      <formula>B1=VLOOKUP("X5",$A$9:$J$13,5,FALSE)</formula>
    </cfRule>
  </conditionalFormatting>
  <conditionalFormatting sqref="B1:S4">
    <cfRule type="expression" dxfId="82" priority="9">
      <formula>B1=VLOOKUP("X1",$A$9:$J$12,5,FALSE)</formula>
    </cfRule>
  </conditionalFormatting>
  <conditionalFormatting sqref="B4:S7">
    <cfRule type="expression" dxfId="81" priority="2">
      <formula>B4=VLOOKUP("X2",$A$9:$J$13,5,FALSE)</formula>
    </cfRule>
    <cfRule type="expression" dxfId="80" priority="3">
      <formula>B4=VLOOKUP("X3",$A$9:$J$13,5,FALSE)</formula>
    </cfRule>
    <cfRule type="expression" dxfId="79" priority="4">
      <formula>B4=VLOOKUP("X4",$A$9:$J$13,5,FALSE)</formula>
    </cfRule>
  </conditionalFormatting>
  <conditionalFormatting sqref="E8:Q8">
    <cfRule type="expression" dxfId="78" priority="10">
      <formula>E8=VLOOKUP("X2",$A$9:$J$13,5,FALSE)</formula>
    </cfRule>
    <cfRule type="expression" dxfId="77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6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F158-8A24-4B66-BA01-C55B10EDA74C}">
  <sheetPr>
    <pageSetUpPr fitToPage="1"/>
  </sheetPr>
  <dimension ref="A1:AG70"/>
  <sheetViews>
    <sheetView zoomScaleNormal="100" workbookViewId="0">
      <selection activeCell="K5" sqref="K5:N6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1">
        <v>2</v>
      </c>
      <c r="B2" s="122" t="str">
        <f>IF(ISNA(VLOOKUP("X",Lég!$G:$H,2,FALSE)),"",VLOOKUP("X",Lég!$G:$H,2,FALSE))</f>
        <v/>
      </c>
      <c r="C2" s="46"/>
      <c r="D2" s="100" t="s">
        <v>147</v>
      </c>
      <c r="E2" s="101"/>
      <c r="F2" s="101"/>
      <c r="G2" s="101"/>
      <c r="H2" s="101"/>
      <c r="I2" s="102"/>
      <c r="J2" s="47"/>
      <c r="K2" s="100" t="s">
        <v>151</v>
      </c>
      <c r="L2" s="101"/>
      <c r="M2" s="102"/>
      <c r="N2" s="2"/>
      <c r="O2" s="123" t="s">
        <v>128</v>
      </c>
      <c r="P2" s="124"/>
      <c r="Q2" s="124"/>
      <c r="R2" s="124"/>
      <c r="S2" s="12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1"/>
      <c r="B3" s="122"/>
      <c r="C3" s="46"/>
      <c r="D3" s="103"/>
      <c r="E3" s="104"/>
      <c r="F3" s="104"/>
      <c r="G3" s="104"/>
      <c r="H3" s="104"/>
      <c r="I3" s="105"/>
      <c r="J3" s="47"/>
      <c r="K3" s="103"/>
      <c r="L3" s="104"/>
      <c r="M3" s="105"/>
      <c r="N3" s="2"/>
      <c r="O3" s="126" t="s">
        <v>129</v>
      </c>
      <c r="P3" s="127"/>
      <c r="Q3" s="127"/>
      <c r="R3" s="127"/>
      <c r="S3" s="12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6"/>
      <c r="P4" s="127"/>
      <c r="Q4" s="127"/>
      <c r="R4" s="127"/>
      <c r="S4" s="12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00" t="s">
        <v>107</v>
      </c>
      <c r="C5" s="101"/>
      <c r="D5" s="101"/>
      <c r="E5" s="101"/>
      <c r="F5" s="102"/>
      <c r="G5" s="49"/>
      <c r="H5" s="100"/>
      <c r="I5" s="102"/>
      <c r="J5" s="50"/>
      <c r="K5" s="106" t="s">
        <v>196</v>
      </c>
      <c r="L5" s="107"/>
      <c r="M5" s="107"/>
      <c r="N5" s="108"/>
      <c r="O5" s="112" t="s">
        <v>152</v>
      </c>
      <c r="P5" s="113"/>
      <c r="Q5" s="113"/>
      <c r="R5" s="113"/>
      <c r="S5" s="11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3"/>
      <c r="C6" s="104"/>
      <c r="D6" s="104"/>
      <c r="E6" s="104"/>
      <c r="F6" s="105"/>
      <c r="G6" s="51"/>
      <c r="H6" s="103"/>
      <c r="I6" s="105"/>
      <c r="J6" s="50"/>
      <c r="K6" s="109"/>
      <c r="L6" s="110"/>
      <c r="M6" s="110"/>
      <c r="N6" s="111"/>
      <c r="O6" s="115" t="s">
        <v>130</v>
      </c>
      <c r="P6" s="116"/>
      <c r="Q6" s="116"/>
      <c r="R6" s="116"/>
      <c r="S6" s="11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8" t="s">
        <v>150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20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103</v>
      </c>
      <c r="E9" s="137" t="s">
        <v>173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</v>
      </c>
      <c r="E10" s="129" t="s">
        <v>174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74</v>
      </c>
      <c r="E11" s="129" t="s">
        <v>176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>IF(R11="","",RANK(R11,$R$9:$R$13,0))</f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25</v>
      </c>
      <c r="E12" s="129" t="s">
        <v>177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/>
      <c r="S12" s="63" t="str">
        <f>IF(R12="","",RANK(R12,$R$9:$R$13,0))</f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5</v>
      </c>
      <c r="E13" s="131" t="s">
        <v>175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/>
      <c r="S13" s="69" t="str">
        <f>IF(R13="","",RANK(R13,$R$9:$R$13,0))</f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133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9"/>
      <c r="C17" s="3"/>
      <c r="D17" s="140">
        <v>2</v>
      </c>
      <c r="E17" s="148" t="str">
        <f>VLOOKUP(D17,$B$9:$J$13,4,FALSE)</f>
        <v>Samuel Deschênes</v>
      </c>
      <c r="F17" s="143"/>
      <c r="G17" s="143"/>
      <c r="H17" s="143"/>
      <c r="I17" s="144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45">
        <v>4</v>
      </c>
      <c r="O17" s="148" t="str">
        <f>VLOOKUP(N17,$B$9:$J$13,4,FALSE)</f>
        <v>Antoine Fiset</v>
      </c>
      <c r="P17" s="143"/>
      <c r="Q17" s="143"/>
      <c r="R17" s="143"/>
      <c r="S17" s="144"/>
      <c r="U17" s="149" t="str">
        <f>IF(OR(K17="",L17=""),"",(COUNTIF(J17:J19,"V")*3)+(COUNTIF(J17:J19,"P")*1)+(COUNTIF(J17:J19,"VS")*1))</f>
        <v/>
      </c>
      <c r="V17" s="149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9"/>
      <c r="C18" s="3"/>
      <c r="D18" s="141"/>
      <c r="E18" s="148" t="str">
        <f>IF(VLOOKUP(D17,$B$9:$Q$13,11,FALSE)="","",VLOOKUP(D17,$B$9:$Q$13,11,FALSE))</f>
        <v/>
      </c>
      <c r="F18" s="143"/>
      <c r="G18" s="143"/>
      <c r="H18" s="143"/>
      <c r="I18" s="144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46"/>
      <c r="O18" s="148" t="str">
        <f>IF(VLOOKUP(N17,$B$9:$Q$13,11,FALSE)="","",VLOOKUP(N17,$B$9:$Q$13,11,FALSE))</f>
        <v/>
      </c>
      <c r="P18" s="143"/>
      <c r="Q18" s="143"/>
      <c r="R18" s="143"/>
      <c r="S18" s="144"/>
      <c r="U18" s="149"/>
      <c r="V18" s="149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9"/>
      <c r="C19" s="3"/>
      <c r="D19" s="142"/>
      <c r="E19" s="150" t="str">
        <f>IF(VLOOKUP(D17,$B$9:$D$13,3,FALSE)="","",VLOOKUP((VLOOKUP(D17,$B$9:$D$13,3,FALSE)),Lég!$H$3:$J$30,3,FALSE))</f>
        <v>MITCHELL</v>
      </c>
      <c r="F19" s="150"/>
      <c r="G19" s="150"/>
      <c r="H19" s="150"/>
      <c r="I19" s="15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47"/>
      <c r="O19" s="150" t="str">
        <f>IF(VLOOKUP(N17,$B$9:$D$13,3,FALSE)="","",VLOOKUP((VLOOKUP(N17,$B$9:$D$13,3,FALSE)),Lég!$H$3:$J$30,3,FALSE))</f>
        <v>DU TRIOLET</v>
      </c>
      <c r="P19" s="150"/>
      <c r="Q19" s="150"/>
      <c r="R19" s="150"/>
      <c r="S19" s="150"/>
      <c r="U19" s="149"/>
      <c r="V19" s="149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9"/>
      <c r="C21" s="3"/>
      <c r="D21" s="140">
        <v>3</v>
      </c>
      <c r="E21" s="143" t="str">
        <f>VLOOKUP(D21,$B$9:$J$13,4,FALSE)</f>
        <v>Arthur Parent</v>
      </c>
      <c r="F21" s="143"/>
      <c r="G21" s="143"/>
      <c r="H21" s="143"/>
      <c r="I21" s="144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45">
        <v>5</v>
      </c>
      <c r="O21" s="143" t="str">
        <f>VLOOKUP(N21,$B$9:$J$13,4,FALSE)</f>
        <v>Tom Côté</v>
      </c>
      <c r="P21" s="143"/>
      <c r="Q21" s="143"/>
      <c r="R21" s="143"/>
      <c r="S21" s="144"/>
      <c r="U21" s="149" t="str">
        <f>IF(OR(K21="",L21=""),"",(COUNTIF(J21:J23,"V")*3)+(COUNTIF(J21:J23,"P")*1)+(COUNTIF(J21:J23,"VS")*1))</f>
        <v/>
      </c>
      <c r="V21" s="149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9"/>
      <c r="C22" s="3"/>
      <c r="D22" s="141"/>
      <c r="E22" s="143" t="str">
        <f>IF(VLOOKUP(D21,$B$9:$Q$13,11,FALSE)="","",VLOOKUP(D21,$B$9:$Q$13,11,FALSE))</f>
        <v/>
      </c>
      <c r="F22" s="143"/>
      <c r="G22" s="143"/>
      <c r="H22" s="143"/>
      <c r="I22" s="144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46"/>
      <c r="O22" s="143" t="str">
        <f>IF(VLOOKUP(N21,$B$9:$Q$13,11,FALSE)="","",VLOOKUP(N21,$B$9:$Q$13,11,FALSE))</f>
        <v/>
      </c>
      <c r="P22" s="143"/>
      <c r="Q22" s="143"/>
      <c r="R22" s="143"/>
      <c r="S22" s="144"/>
      <c r="U22" s="149"/>
      <c r="V22" s="149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9"/>
      <c r="C23" s="3"/>
      <c r="D23" s="142"/>
      <c r="E23" s="150" t="str">
        <f>IF(VLOOKUP(D21,$B$9:$D$13,3,FALSE)="","",VLOOKUP((VLOOKUP(D21,$B$9:$D$13,3,FALSE)),Lég!$H$3:$J$30,3,FALSE))</f>
        <v>LA MONTÉE</v>
      </c>
      <c r="F23" s="150"/>
      <c r="G23" s="150"/>
      <c r="H23" s="150"/>
      <c r="I23" s="15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47"/>
      <c r="O23" s="150" t="str">
        <f>IF(VLOOKUP(N21,$B$9:$D$13,3,FALSE)="","",VLOOKUP((VLOOKUP(N21,$B$9:$D$13,3,FALSE)),Lég!$H$3:$J$30,3,FALSE))</f>
        <v>MITCHELL</v>
      </c>
      <c r="P23" s="150"/>
      <c r="Q23" s="150"/>
      <c r="R23" s="150"/>
      <c r="S23" s="150"/>
      <c r="U23" s="149"/>
      <c r="V23" s="149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9"/>
      <c r="C25" s="3"/>
      <c r="D25" s="140">
        <v>1</v>
      </c>
      <c r="E25" s="143" t="str">
        <f>VLOOKUP(D25,$B$9:$J$13,4,FALSE)</f>
        <v>Ryan Camolease</v>
      </c>
      <c r="F25" s="143"/>
      <c r="G25" s="143"/>
      <c r="H25" s="143"/>
      <c r="I25" s="144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45">
        <v>4</v>
      </c>
      <c r="O25" s="143" t="str">
        <f>VLOOKUP(N25,$B$9:$J$13,4,FALSE)</f>
        <v>Antoine Fiset</v>
      </c>
      <c r="P25" s="143"/>
      <c r="Q25" s="143"/>
      <c r="R25" s="143"/>
      <c r="S25" s="144"/>
      <c r="U25" s="149" t="str">
        <f>IF(OR(K25="",L25=""),"",(COUNTIF(J25:J27,"V")*3)+(COUNTIF(J25:J27,"P")*1)+(COUNTIF(J25:J27,"VS")*1))</f>
        <v/>
      </c>
      <c r="V25" s="149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9"/>
      <c r="C26" s="3"/>
      <c r="D26" s="141"/>
      <c r="E26" s="143" t="str">
        <f>IF(VLOOKUP(D25,$B$9:$Q$13,11,FALSE)="","",VLOOKUP(D25,$B$9:$Q$13,11,FALSE))</f>
        <v/>
      </c>
      <c r="F26" s="143"/>
      <c r="G26" s="143"/>
      <c r="H26" s="143"/>
      <c r="I26" s="144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46"/>
      <c r="O26" s="143" t="str">
        <f>IF(VLOOKUP(N25,$B$9:$Q$13,11,FALSE)="","",VLOOKUP(N25,$B$9:$Q$13,11,FALSE))</f>
        <v/>
      </c>
      <c r="P26" s="143"/>
      <c r="Q26" s="143"/>
      <c r="R26" s="143"/>
      <c r="S26" s="144"/>
      <c r="U26" s="149"/>
      <c r="V26" s="149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9"/>
      <c r="C27" s="3"/>
      <c r="D27" s="142"/>
      <c r="E27" s="150" t="str">
        <f>IF(VLOOKUP(D25,$B$9:$D$13,3,FALSE)="","",VLOOKUP((VLOOKUP(D25,$B$9:$D$13,3,FALSE)),Lég!$H$3:$J$30,3,FALSE))</f>
        <v>E.S.BROMPTONVILLE</v>
      </c>
      <c r="F27" s="150"/>
      <c r="G27" s="150"/>
      <c r="H27" s="150"/>
      <c r="I27" s="15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47"/>
      <c r="O27" s="150" t="str">
        <f>IF(VLOOKUP(N25,$B$9:$D$13,3,FALSE)="","",VLOOKUP((VLOOKUP(N25,$B$9:$D$13,3,FALSE)),Lég!$H$3:$J$30,3,FALSE))</f>
        <v>DU TRIOLET</v>
      </c>
      <c r="P27" s="150"/>
      <c r="Q27" s="150"/>
      <c r="R27" s="150"/>
      <c r="S27" s="150"/>
      <c r="U27" s="149"/>
      <c r="V27" s="149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9"/>
      <c r="C29" s="3"/>
      <c r="D29" s="140">
        <v>2</v>
      </c>
      <c r="E29" s="143" t="str">
        <f>VLOOKUP(D29,$B$9:$J$13,4,FALSE)</f>
        <v>Samuel Deschênes</v>
      </c>
      <c r="F29" s="143"/>
      <c r="G29" s="143"/>
      <c r="H29" s="143"/>
      <c r="I29" s="144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45">
        <v>5</v>
      </c>
      <c r="O29" s="143" t="str">
        <f>VLOOKUP(N29,$B$9:$J$13,4,FALSE)</f>
        <v>Tom Côté</v>
      </c>
      <c r="P29" s="143"/>
      <c r="Q29" s="143"/>
      <c r="R29" s="143"/>
      <c r="S29" s="144"/>
      <c r="U29" s="149" t="str">
        <f>IF(OR(K29="",L29=""),"",(COUNTIF(J29:J31,"V")*3)+(COUNTIF(J29:J31,"P")*1)+(COUNTIF(J29:J31,"VS")*1))</f>
        <v/>
      </c>
      <c r="V29" s="149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9"/>
      <c r="C30" s="3"/>
      <c r="D30" s="141"/>
      <c r="E30" s="143" t="str">
        <f>IF(VLOOKUP(D29,$B$9:$Q$13,11,FALSE)="","",VLOOKUP(D29,$B$9:$Q$13,11,FALSE))</f>
        <v/>
      </c>
      <c r="F30" s="143"/>
      <c r="G30" s="143"/>
      <c r="H30" s="143"/>
      <c r="I30" s="144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46"/>
      <c r="O30" s="143" t="str">
        <f>IF(VLOOKUP(N29,$B$9:$Q$13,11,FALSE)="","",VLOOKUP(N29,$B$9:$Q$13,11,FALSE))</f>
        <v/>
      </c>
      <c r="P30" s="143"/>
      <c r="Q30" s="143"/>
      <c r="R30" s="143"/>
      <c r="S30" s="144"/>
      <c r="U30" s="149"/>
      <c r="V30" s="149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9"/>
      <c r="C31" s="3"/>
      <c r="D31" s="142"/>
      <c r="E31" s="150" t="str">
        <f>IF(VLOOKUP(D29,$B$9:$D$13,3,FALSE)="","",VLOOKUP((VLOOKUP(D29,$B$9:$D$13,3,FALSE)),Lég!$H$3:$J$30,3,FALSE))</f>
        <v>MITCHELL</v>
      </c>
      <c r="F31" s="150"/>
      <c r="G31" s="150"/>
      <c r="H31" s="150"/>
      <c r="I31" s="15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47"/>
      <c r="O31" s="150" t="str">
        <f>IF(VLOOKUP(N29,$B$9:$D$13,3,FALSE)="","",VLOOKUP((VLOOKUP(N29,$B$9:$D$13,3,FALSE)),Lég!$H$3:$J$30,3,FALSE))</f>
        <v>MITCHELL</v>
      </c>
      <c r="P31" s="150"/>
      <c r="Q31" s="150"/>
      <c r="R31" s="150"/>
      <c r="S31" s="150"/>
      <c r="U31" s="149"/>
      <c r="V31" s="149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9"/>
      <c r="C33" s="3"/>
      <c r="D33" s="140">
        <v>1</v>
      </c>
      <c r="E33" s="143" t="str">
        <f>VLOOKUP(D33,$B$9:$J$13,4,FALSE)</f>
        <v>Ryan Camolease</v>
      </c>
      <c r="F33" s="143"/>
      <c r="G33" s="143"/>
      <c r="H33" s="143"/>
      <c r="I33" s="144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45">
        <v>3</v>
      </c>
      <c r="O33" s="143" t="str">
        <f>VLOOKUP(N33,$B$9:$J$13,4,FALSE)</f>
        <v>Arthur Parent</v>
      </c>
      <c r="P33" s="143"/>
      <c r="Q33" s="143"/>
      <c r="R33" s="143"/>
      <c r="S33" s="144"/>
      <c r="U33" s="149" t="str">
        <f>IF(OR(K33="",L33=""),"",(COUNTIF(J33:J35,"V")*3)+(COUNTIF(J33:J35,"P")*1)+(COUNTIF(J33:J35,"VS")*1))</f>
        <v/>
      </c>
      <c r="V33" s="149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9"/>
      <c r="C34" s="3"/>
      <c r="D34" s="141"/>
      <c r="E34" s="143" t="str">
        <f>IF(VLOOKUP(D33,$B$9:$Q$13,11,FALSE)="","",VLOOKUP(D33,$B$9:$Q$13,11,FALSE))</f>
        <v/>
      </c>
      <c r="F34" s="143"/>
      <c r="G34" s="143"/>
      <c r="H34" s="143"/>
      <c r="I34" s="144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46"/>
      <c r="O34" s="143" t="str">
        <f>IF(VLOOKUP(N33,$B$9:$Q$13,11,FALSE)="","",VLOOKUP(N33,$B$9:$Q$13,11,FALSE))</f>
        <v/>
      </c>
      <c r="P34" s="143"/>
      <c r="Q34" s="143"/>
      <c r="R34" s="143"/>
      <c r="S34" s="144"/>
      <c r="U34" s="149"/>
      <c r="V34" s="149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9"/>
      <c r="C35" s="3"/>
      <c r="D35" s="142"/>
      <c r="E35" s="150" t="str">
        <f>IF(VLOOKUP(D33,$B$9:$D$13,3,FALSE)="","",VLOOKUP((VLOOKUP(D33,$B$9:$D$13,3,FALSE)),Lég!$H$3:$J$30,3,FALSE))</f>
        <v>E.S.BROMPTONVILLE</v>
      </c>
      <c r="F35" s="150"/>
      <c r="G35" s="150"/>
      <c r="H35" s="150"/>
      <c r="I35" s="15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47"/>
      <c r="O35" s="150" t="str">
        <f>IF(VLOOKUP(N33,$B$9:$D$13,3,FALSE)="","",VLOOKUP((VLOOKUP(N33,$B$9:$D$13,3,FALSE)),Lég!$H$3:$J$30,3,FALSE))</f>
        <v>LA MONTÉE</v>
      </c>
      <c r="P35" s="150"/>
      <c r="Q35" s="150"/>
      <c r="R35" s="150"/>
      <c r="S35" s="150"/>
      <c r="U35" s="149"/>
      <c r="V35" s="149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9"/>
      <c r="C37" s="3"/>
      <c r="D37" s="140">
        <v>4</v>
      </c>
      <c r="E37" s="143" t="str">
        <f>VLOOKUP(D37,$B$9:$J$13,4,FALSE)</f>
        <v>Antoine Fiset</v>
      </c>
      <c r="F37" s="143"/>
      <c r="G37" s="143"/>
      <c r="H37" s="143"/>
      <c r="I37" s="144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45">
        <v>5</v>
      </c>
      <c r="O37" s="143" t="str">
        <f>VLOOKUP(N37,$B$9:$J$13,4,FALSE)</f>
        <v>Tom Côté</v>
      </c>
      <c r="P37" s="143"/>
      <c r="Q37" s="143"/>
      <c r="R37" s="143"/>
      <c r="S37" s="144"/>
      <c r="U37" s="149" t="str">
        <f>IF(OR(K37="",L37=""),"",(COUNTIF(J37:J39,"V")*3)+(COUNTIF(J37:J39,"P")*1)+(COUNTIF(J37:J39,"VS")*1))</f>
        <v/>
      </c>
      <c r="V37" s="149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9"/>
      <c r="C38" s="3"/>
      <c r="D38" s="141"/>
      <c r="E38" s="143" t="str">
        <f>IF(VLOOKUP(D37,$B$9:$Q$13,11,FALSE)="","",VLOOKUP(D37,$B$9:$Q$13,11,FALSE))</f>
        <v/>
      </c>
      <c r="F38" s="143"/>
      <c r="G38" s="143"/>
      <c r="H38" s="143"/>
      <c r="I38" s="144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46"/>
      <c r="O38" s="143" t="str">
        <f>IF(VLOOKUP(N37,$B$9:$Q$13,11,FALSE)="","",VLOOKUP(N37,$B$9:$Q$13,11,FALSE))</f>
        <v/>
      </c>
      <c r="P38" s="143"/>
      <c r="Q38" s="143"/>
      <c r="R38" s="143"/>
      <c r="S38" s="144"/>
      <c r="U38" s="149"/>
      <c r="V38" s="149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9"/>
      <c r="C39" s="3"/>
      <c r="D39" s="142"/>
      <c r="E39" s="150" t="str">
        <f>IF(VLOOKUP(D37,$B$9:$D$13,3,FALSE)="","",VLOOKUP((VLOOKUP(D37,$B$9:$D$13,3,FALSE)),Lég!$H$3:$J$30,3,FALSE))</f>
        <v>DU TRIOLET</v>
      </c>
      <c r="F39" s="150"/>
      <c r="G39" s="150"/>
      <c r="H39" s="150"/>
      <c r="I39" s="15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47"/>
      <c r="O39" s="150" t="str">
        <f>IF(VLOOKUP(N37,$B$9:$D$13,3,FALSE)="","",VLOOKUP((VLOOKUP(N37,$B$9:$D$13,3,FALSE)),Lég!$H$3:$J$30,3,FALSE))</f>
        <v>MITCHELL</v>
      </c>
      <c r="P39" s="150"/>
      <c r="Q39" s="150"/>
      <c r="R39" s="150"/>
      <c r="S39" s="150"/>
      <c r="U39" s="149"/>
      <c r="V39" s="149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9"/>
      <c r="C41" s="3"/>
      <c r="D41" s="140">
        <v>2</v>
      </c>
      <c r="E41" s="143" t="str">
        <f>VLOOKUP(D41,$B$9:$J$13,4,FALSE)</f>
        <v>Samuel Deschênes</v>
      </c>
      <c r="F41" s="143"/>
      <c r="G41" s="143"/>
      <c r="H41" s="143"/>
      <c r="I41" s="144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45">
        <v>3</v>
      </c>
      <c r="O41" s="143" t="str">
        <f>VLOOKUP(N41,$B$9:$J$13,4,FALSE)</f>
        <v>Arthur Parent</v>
      </c>
      <c r="P41" s="143"/>
      <c r="Q41" s="143"/>
      <c r="R41" s="143"/>
      <c r="S41" s="144"/>
      <c r="U41" s="149" t="str">
        <f>IF(OR(K41="",L41=""),"",(COUNTIF(J41:J43,"V")*3)+(COUNTIF(J41:J43,"P")*1)+(COUNTIF(J41:J43,"VS")*1))</f>
        <v/>
      </c>
      <c r="V41" s="149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39"/>
      <c r="C42" s="3"/>
      <c r="D42" s="141"/>
      <c r="E42" s="143" t="str">
        <f>IF(VLOOKUP(D41,$B$9:$Q$13,11,FALSE)="","",VLOOKUP(D41,$B$9:$Q$13,11,FALSE))</f>
        <v/>
      </c>
      <c r="F42" s="143"/>
      <c r="G42" s="143"/>
      <c r="H42" s="143"/>
      <c r="I42" s="144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46"/>
      <c r="O42" s="143" t="str">
        <f>IF(VLOOKUP(N41,$B$9:$Q$13,11,FALSE)="","",VLOOKUP(N41,$B$9:$Q$13,11,FALSE))</f>
        <v/>
      </c>
      <c r="P42" s="143"/>
      <c r="Q42" s="143"/>
      <c r="R42" s="143"/>
      <c r="S42" s="144"/>
      <c r="U42" s="149"/>
      <c r="V42" s="149"/>
      <c r="AG42" s="81"/>
    </row>
    <row r="43" spans="1:33" s="82" customFormat="1" ht="15.75" x14ac:dyDescent="0.2">
      <c r="A43" s="81"/>
      <c r="B43" s="139"/>
      <c r="C43" s="3"/>
      <c r="D43" s="142"/>
      <c r="E43" s="150" t="str">
        <f>IF(VLOOKUP(D41,$B$9:$D$13,3,FALSE)="","",VLOOKUP((VLOOKUP(D41,$B$9:$D$13,3,FALSE)),Lég!$H$3:$J$30,3,FALSE))</f>
        <v>MITCHELL</v>
      </c>
      <c r="F43" s="150"/>
      <c r="G43" s="150"/>
      <c r="H43" s="150"/>
      <c r="I43" s="15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47"/>
      <c r="O43" s="150" t="str">
        <f>IF(VLOOKUP(N41,$B$9:$D$13,3,FALSE)="","",VLOOKUP((VLOOKUP(N41,$B$9:$D$13,3,FALSE)),Lég!$H$3:$J$30,3,FALSE))</f>
        <v>LA MONTÉE</v>
      </c>
      <c r="P43" s="150"/>
      <c r="Q43" s="150"/>
      <c r="R43" s="150"/>
      <c r="S43" s="150"/>
      <c r="U43" s="149"/>
      <c r="V43" s="149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9"/>
      <c r="C45" s="3"/>
      <c r="D45" s="140">
        <v>1</v>
      </c>
      <c r="E45" s="143" t="str">
        <f>VLOOKUP(D45,$B$9:$J$13,4,FALSE)</f>
        <v>Ryan Camolease</v>
      </c>
      <c r="F45" s="143"/>
      <c r="G45" s="143"/>
      <c r="H45" s="143"/>
      <c r="I45" s="144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45">
        <v>5</v>
      </c>
      <c r="O45" s="143" t="str">
        <f>VLOOKUP(N45,$B$9:$J$13,4,FALSE)</f>
        <v>Tom Côté</v>
      </c>
      <c r="P45" s="143"/>
      <c r="Q45" s="143"/>
      <c r="R45" s="143"/>
      <c r="S45" s="144"/>
      <c r="U45" s="149" t="str">
        <f>IF(OR(K45="",L45=""),"",(COUNTIF(J45:J47,"V")*3)+(COUNTIF(J45:J47,"P")*1)+(COUNTIF(J45:J47,"VS")*1))</f>
        <v/>
      </c>
      <c r="V45" s="149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39"/>
      <c r="C46" s="3"/>
      <c r="D46" s="141"/>
      <c r="E46" s="143" t="str">
        <f>IF(VLOOKUP(D45,$B$9:$Q$13,11,FALSE)="","",VLOOKUP(D45,$B$9:$Q$13,11,FALSE))</f>
        <v/>
      </c>
      <c r="F46" s="143"/>
      <c r="G46" s="143"/>
      <c r="H46" s="143"/>
      <c r="I46" s="144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46"/>
      <c r="O46" s="143" t="str">
        <f>IF(VLOOKUP(N45,$B$9:$Q$13,11,FALSE)="","",VLOOKUP(N45,$B$9:$Q$13,11,FALSE))</f>
        <v/>
      </c>
      <c r="P46" s="143"/>
      <c r="Q46" s="143"/>
      <c r="R46" s="143"/>
      <c r="S46" s="144"/>
      <c r="U46" s="149"/>
      <c r="V46" s="149"/>
      <c r="AG46" s="81"/>
    </row>
    <row r="47" spans="1:33" s="82" customFormat="1" ht="15.75" x14ac:dyDescent="0.2">
      <c r="A47" s="81"/>
      <c r="B47" s="139"/>
      <c r="C47" s="3"/>
      <c r="D47" s="142"/>
      <c r="E47" s="150" t="str">
        <f>IF(VLOOKUP(D45,$B$9:$D$13,3,FALSE)="","",VLOOKUP((VLOOKUP(D45,$B$9:$D$13,3,FALSE)),Lég!$H$3:$J$30,3,FALSE))</f>
        <v>E.S.BROMPTONVILLE</v>
      </c>
      <c r="F47" s="150"/>
      <c r="G47" s="150"/>
      <c r="H47" s="150"/>
      <c r="I47" s="15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47"/>
      <c r="O47" s="150" t="str">
        <f>IF(VLOOKUP(N45,$B$9:$D$13,3,FALSE)="","",VLOOKUP((VLOOKUP(N45,$B$9:$D$13,3,FALSE)),Lég!$H$3:$J$30,3,FALSE))</f>
        <v>MITCHELL</v>
      </c>
      <c r="P47" s="150"/>
      <c r="Q47" s="150"/>
      <c r="R47" s="150"/>
      <c r="S47" s="150"/>
      <c r="U47" s="149"/>
      <c r="V47" s="149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9"/>
      <c r="C49" s="3"/>
      <c r="D49" s="140">
        <v>3</v>
      </c>
      <c r="E49" s="143" t="str">
        <f>VLOOKUP(D49,$B$9:$J$13,4,FALSE)</f>
        <v>Arthur Parent</v>
      </c>
      <c r="F49" s="143"/>
      <c r="G49" s="143"/>
      <c r="H49" s="143"/>
      <c r="I49" s="144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45">
        <v>4</v>
      </c>
      <c r="O49" s="143" t="str">
        <f>VLOOKUP(N49,$B$9:$J$13,4,FALSE)</f>
        <v>Antoine Fiset</v>
      </c>
      <c r="P49" s="143"/>
      <c r="Q49" s="143"/>
      <c r="R49" s="143"/>
      <c r="S49" s="144"/>
      <c r="U49" s="149" t="str">
        <f>IF(OR(K49="",L49=""),"",(COUNTIF(J49:J51,"V")*3)+(COUNTIF(J49:J51,"P")*1)+(COUNTIF(J49:J51,"VS")*1))</f>
        <v/>
      </c>
      <c r="V49" s="149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39"/>
      <c r="C50" s="3"/>
      <c r="D50" s="141"/>
      <c r="E50" s="143" t="str">
        <f>IF(VLOOKUP(D49,$B$9:$Q$13,11,FALSE)="","",VLOOKUP(D49,$B$9:$Q$13,11,FALSE))</f>
        <v/>
      </c>
      <c r="F50" s="143"/>
      <c r="G50" s="143"/>
      <c r="H50" s="143"/>
      <c r="I50" s="144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46"/>
      <c r="O50" s="143" t="str">
        <f>IF(VLOOKUP(N49,$B$9:$Q$13,11,FALSE)="","",VLOOKUP(N49,$B$9:$Q$13,11,FALSE))</f>
        <v/>
      </c>
      <c r="P50" s="143"/>
      <c r="Q50" s="143"/>
      <c r="R50" s="143"/>
      <c r="S50" s="144"/>
      <c r="U50" s="149"/>
      <c r="V50" s="149"/>
      <c r="AG50" s="81"/>
    </row>
    <row r="51" spans="1:33" s="82" customFormat="1" ht="15.75" x14ac:dyDescent="0.2">
      <c r="A51" s="81"/>
      <c r="B51" s="139"/>
      <c r="C51" s="3"/>
      <c r="D51" s="142"/>
      <c r="E51" s="150" t="str">
        <f>IF(VLOOKUP(D49,$B$9:$D$13,3,FALSE)="","",VLOOKUP((VLOOKUP(D49,$B$9:$D$13,3,FALSE)),Lég!$H$3:$J$30,3,FALSE))</f>
        <v>LA MONTÉE</v>
      </c>
      <c r="F51" s="150"/>
      <c r="G51" s="150"/>
      <c r="H51" s="150"/>
      <c r="I51" s="15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47"/>
      <c r="O51" s="150" t="str">
        <f>IF(VLOOKUP(N49,$B$9:$D$13,3,FALSE)="","",VLOOKUP((VLOOKUP(N49,$B$9:$D$13,3,FALSE)),Lég!$H$3:$J$30,3,FALSE))</f>
        <v>DU TRIOLET</v>
      </c>
      <c r="P51" s="150"/>
      <c r="Q51" s="150"/>
      <c r="R51" s="150"/>
      <c r="S51" s="150"/>
      <c r="U51" s="149"/>
      <c r="V51" s="149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9"/>
      <c r="C53" s="3"/>
      <c r="D53" s="140">
        <v>1</v>
      </c>
      <c r="E53" s="143" t="str">
        <f>VLOOKUP(D53,$B$9:$J$13,4,FALSE)</f>
        <v>Ryan Camolease</v>
      </c>
      <c r="F53" s="143"/>
      <c r="G53" s="143"/>
      <c r="H53" s="143"/>
      <c r="I53" s="144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45">
        <v>2</v>
      </c>
      <c r="O53" s="143" t="str">
        <f>VLOOKUP(N53,$B$9:$J$13,4,FALSE)</f>
        <v>Samuel Deschênes</v>
      </c>
      <c r="P53" s="143"/>
      <c r="Q53" s="143"/>
      <c r="R53" s="143"/>
      <c r="S53" s="144"/>
      <c r="U53" s="149" t="str">
        <f>IF(OR(K53="",L53=""),"",(COUNTIF(J53:J55,"V")*3)+(COUNTIF(J53:J55,"P")*1)+(COUNTIF(J53:J55,"VS")*1))</f>
        <v/>
      </c>
      <c r="V53" s="149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39"/>
      <c r="C54" s="3"/>
      <c r="D54" s="141"/>
      <c r="E54" s="143" t="str">
        <f>IF(VLOOKUP(D53,$B$9:$Q$13,11,FALSE)="","",VLOOKUP(D53,$B$9:$Q$13,11,FALSE))</f>
        <v/>
      </c>
      <c r="F54" s="143"/>
      <c r="G54" s="143"/>
      <c r="H54" s="143"/>
      <c r="I54" s="144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46"/>
      <c r="O54" s="143" t="str">
        <f>IF(VLOOKUP(N53,$B$9:$Q$13,11,FALSE)="","",VLOOKUP(N53,$B$9:$Q$13,11,FALSE))</f>
        <v/>
      </c>
      <c r="P54" s="143"/>
      <c r="Q54" s="143"/>
      <c r="R54" s="143"/>
      <c r="S54" s="144"/>
      <c r="U54" s="149"/>
      <c r="V54" s="149"/>
      <c r="AG54" s="81"/>
    </row>
    <row r="55" spans="1:33" s="82" customFormat="1" ht="15.75" x14ac:dyDescent="0.2">
      <c r="A55" s="81"/>
      <c r="B55" s="139"/>
      <c r="C55" s="3"/>
      <c r="D55" s="142"/>
      <c r="E55" s="150" t="str">
        <f>IF(VLOOKUP(D53,$B$9:$D$13,3,FALSE)="","",VLOOKUP((VLOOKUP(D53,$B$9:$D$13,3,FALSE)),Lég!$H$3:$J$30,3,FALSE))</f>
        <v>E.S.BROMPTONVILLE</v>
      </c>
      <c r="F55" s="150"/>
      <c r="G55" s="150"/>
      <c r="H55" s="150"/>
      <c r="I55" s="15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47"/>
      <c r="O55" s="150" t="str">
        <f>IF(VLOOKUP(N53,$B$9:$D$13,3,FALSE)="","",VLOOKUP((VLOOKUP(N53,$B$9:$D$13,3,FALSE)),Lég!$H$3:$J$30,3,FALSE))</f>
        <v>MITCHELL</v>
      </c>
      <c r="P55" s="150"/>
      <c r="Q55" s="150"/>
      <c r="R55" s="150"/>
      <c r="S55" s="150"/>
      <c r="U55" s="149"/>
      <c r="V55" s="149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75" priority="8">
      <formula>B2=VLOOKUP("X2",$A$9:$J$13,5,FALSE)</formula>
    </cfRule>
  </conditionalFormatting>
  <conditionalFormatting sqref="B5:F6">
    <cfRule type="expression" dxfId="74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3" priority="6">
      <formula>B1=VLOOKUP("X4",$A$9:$J$13,5,FALSE)</formula>
    </cfRule>
    <cfRule type="expression" dxfId="72" priority="7">
      <formula>B1=VLOOKUP("X3",$A$9:$J$13,5,FALSE)</formula>
    </cfRule>
    <cfRule type="expression" dxfId="71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0" priority="5">
      <formula>B1=VLOOKUP("X5",$A$9:$J$13,5,FALSE)</formula>
    </cfRule>
  </conditionalFormatting>
  <conditionalFormatting sqref="B1:S4">
    <cfRule type="expression" dxfId="69" priority="9">
      <formula>B1=VLOOKUP("X1",$A$9:$J$12,5,FALSE)</formula>
    </cfRule>
  </conditionalFormatting>
  <conditionalFormatting sqref="B4:S7">
    <cfRule type="expression" dxfId="68" priority="2">
      <formula>B4=VLOOKUP("X2",$A$9:$J$13,5,FALSE)</formula>
    </cfRule>
    <cfRule type="expression" dxfId="67" priority="3">
      <formula>B4=VLOOKUP("X3",$A$9:$J$13,5,FALSE)</formula>
    </cfRule>
    <cfRule type="expression" dxfId="66" priority="4">
      <formula>B4=VLOOKUP("X4",$A$9:$J$13,5,FALSE)</formula>
    </cfRule>
  </conditionalFormatting>
  <conditionalFormatting sqref="E8:Q8">
    <cfRule type="expression" dxfId="65" priority="10">
      <formula>E8=VLOOKUP("X2",$A$9:$J$13,5,FALSE)</formula>
    </cfRule>
    <cfRule type="expression" dxfId="64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3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D75A-9A60-43C2-9D64-E1D3576AE0D3}">
  <sheetPr>
    <pageSetUpPr fitToPage="1"/>
  </sheetPr>
  <dimension ref="A1:AG70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1">
        <v>2</v>
      </c>
      <c r="B2" s="122" t="str">
        <f>IF(ISNA(VLOOKUP("X",Lég!$G:$H,2,FALSE)),"",VLOOKUP("X",Lég!$G:$H,2,FALSE))</f>
        <v/>
      </c>
      <c r="C2" s="46"/>
      <c r="D2" s="100" t="s">
        <v>143</v>
      </c>
      <c r="E2" s="101"/>
      <c r="F2" s="101"/>
      <c r="G2" s="101"/>
      <c r="H2" s="101"/>
      <c r="I2" s="102"/>
      <c r="J2" s="47"/>
      <c r="K2" s="100" t="s">
        <v>151</v>
      </c>
      <c r="L2" s="101"/>
      <c r="M2" s="102"/>
      <c r="N2" s="2"/>
      <c r="O2" s="123" t="s">
        <v>128</v>
      </c>
      <c r="P2" s="124"/>
      <c r="Q2" s="124"/>
      <c r="R2" s="124"/>
      <c r="S2" s="12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1"/>
      <c r="B3" s="122"/>
      <c r="C3" s="46"/>
      <c r="D3" s="103"/>
      <c r="E3" s="104"/>
      <c r="F3" s="104"/>
      <c r="G3" s="104"/>
      <c r="H3" s="104"/>
      <c r="I3" s="105"/>
      <c r="J3" s="47"/>
      <c r="K3" s="103"/>
      <c r="L3" s="104"/>
      <c r="M3" s="105"/>
      <c r="N3" s="2"/>
      <c r="O3" s="126" t="s">
        <v>129</v>
      </c>
      <c r="P3" s="127"/>
      <c r="Q3" s="127"/>
      <c r="R3" s="127"/>
      <c r="S3" s="12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6"/>
      <c r="P4" s="127"/>
      <c r="Q4" s="127"/>
      <c r="R4" s="127"/>
      <c r="S4" s="12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00" t="s">
        <v>107</v>
      </c>
      <c r="C5" s="101"/>
      <c r="D5" s="101"/>
      <c r="E5" s="101"/>
      <c r="F5" s="102"/>
      <c r="G5" s="49"/>
      <c r="H5" s="100"/>
      <c r="I5" s="102"/>
      <c r="J5" s="50"/>
      <c r="K5" s="106" t="s">
        <v>197</v>
      </c>
      <c r="L5" s="107"/>
      <c r="M5" s="107"/>
      <c r="N5" s="108"/>
      <c r="O5" s="112" t="s">
        <v>152</v>
      </c>
      <c r="P5" s="113"/>
      <c r="Q5" s="113"/>
      <c r="R5" s="113"/>
      <c r="S5" s="11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3"/>
      <c r="C6" s="104"/>
      <c r="D6" s="104"/>
      <c r="E6" s="104"/>
      <c r="F6" s="105"/>
      <c r="G6" s="51"/>
      <c r="H6" s="103"/>
      <c r="I6" s="105"/>
      <c r="J6" s="50"/>
      <c r="K6" s="109"/>
      <c r="L6" s="110"/>
      <c r="M6" s="110"/>
      <c r="N6" s="111"/>
      <c r="O6" s="115" t="s">
        <v>130</v>
      </c>
      <c r="P6" s="116"/>
      <c r="Q6" s="116"/>
      <c r="R6" s="116"/>
      <c r="S6" s="11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8" t="s">
        <v>146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20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74</v>
      </c>
      <c r="E9" s="137" t="s">
        <v>178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</v>
      </c>
      <c r="E10" s="129" t="s">
        <v>179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5</v>
      </c>
      <c r="E11" s="129" t="s">
        <v>201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>IF(R11="","",RANK(R11,$R$9:$R$13,0))</f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81</v>
      </c>
      <c r="E12" s="129" t="s">
        <v>180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/>
      <c r="S12" s="63" t="str">
        <f>IF(R12="","",RANK(R12,$R$9:$R$13,0))</f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0</v>
      </c>
      <c r="E13" s="131" t="s">
        <v>181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/>
      <c r="S13" s="69" t="str">
        <f>IF(R13="","",RANK(R13,$R$9:$R$13,0))</f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133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9"/>
      <c r="C17" s="3"/>
      <c r="D17" s="140">
        <v>2</v>
      </c>
      <c r="E17" s="148" t="str">
        <f>VLOOKUP(D17,$B$9:$J$13,4,FALSE)</f>
        <v>Émile Giroux</v>
      </c>
      <c r="F17" s="143"/>
      <c r="G17" s="143"/>
      <c r="H17" s="143"/>
      <c r="I17" s="144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45">
        <v>4</v>
      </c>
      <c r="O17" s="148" t="str">
        <f>VLOOKUP(N17,$B$9:$J$13,4,FALSE)</f>
        <v>Jonathan Vézina</v>
      </c>
      <c r="P17" s="143"/>
      <c r="Q17" s="143"/>
      <c r="R17" s="143"/>
      <c r="S17" s="144"/>
      <c r="U17" s="149" t="str">
        <f>IF(OR(K17="",L17=""),"",(COUNTIF(J17:J19,"V")*3)+(COUNTIF(J17:J19,"P")*1)+(COUNTIF(J17:J19,"VS")*1))</f>
        <v/>
      </c>
      <c r="V17" s="149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9"/>
      <c r="C18" s="3"/>
      <c r="D18" s="141"/>
      <c r="E18" s="148" t="str">
        <f>IF(VLOOKUP(D17,$B$9:$Q$13,11,FALSE)="","",VLOOKUP(D17,$B$9:$Q$13,11,FALSE))</f>
        <v/>
      </c>
      <c r="F18" s="143"/>
      <c r="G18" s="143"/>
      <c r="H18" s="143"/>
      <c r="I18" s="144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46"/>
      <c r="O18" s="148" t="str">
        <f>IF(VLOOKUP(N17,$B$9:$Q$13,11,FALSE)="","",VLOOKUP(N17,$B$9:$Q$13,11,FALSE))</f>
        <v/>
      </c>
      <c r="P18" s="143"/>
      <c r="Q18" s="143"/>
      <c r="R18" s="143"/>
      <c r="S18" s="144"/>
      <c r="U18" s="149"/>
      <c r="V18" s="149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9"/>
      <c r="C19" s="3"/>
      <c r="D19" s="142"/>
      <c r="E19" s="150" t="str">
        <f>IF(VLOOKUP(D17,$B$9:$D$13,3,FALSE)="","",VLOOKUP((VLOOKUP(D17,$B$9:$D$13,3,FALSE)),Lég!$H$3:$J$30,3,FALSE))</f>
        <v>DU TOURNESOL</v>
      </c>
      <c r="F19" s="150"/>
      <c r="G19" s="150"/>
      <c r="H19" s="150"/>
      <c r="I19" s="15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47"/>
      <c r="O19" s="150" t="str">
        <f>IF(VLOOKUP(N17,$B$9:$D$13,3,FALSE)="","",VLOOKUP((VLOOKUP(N17,$B$9:$D$13,3,FALSE)),Lég!$H$3:$J$30,3,FALSE))</f>
        <v>LE SALÉSIEN</v>
      </c>
      <c r="P19" s="150"/>
      <c r="Q19" s="150"/>
      <c r="R19" s="150"/>
      <c r="S19" s="150"/>
      <c r="U19" s="149"/>
      <c r="V19" s="149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9"/>
      <c r="C21" s="3"/>
      <c r="D21" s="140">
        <v>3</v>
      </c>
      <c r="E21" s="143" t="str">
        <f>VLOOKUP(D21,$B$9:$J$13,4,FALSE)</f>
        <v>Eloic Papillon</v>
      </c>
      <c r="F21" s="143"/>
      <c r="G21" s="143"/>
      <c r="H21" s="143"/>
      <c r="I21" s="144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45">
        <v>5</v>
      </c>
      <c r="O21" s="143" t="str">
        <f>VLOOKUP(N21,$B$9:$J$13,4,FALSE)</f>
        <v>Édouard Francoeur</v>
      </c>
      <c r="P21" s="143"/>
      <c r="Q21" s="143"/>
      <c r="R21" s="143"/>
      <c r="S21" s="144"/>
      <c r="U21" s="149" t="str">
        <f>IF(OR(K21="",L21=""),"",(COUNTIF(J21:J23,"V")*3)+(COUNTIF(J21:J23,"P")*1)+(COUNTIF(J21:J23,"VS")*1))</f>
        <v/>
      </c>
      <c r="V21" s="149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9"/>
      <c r="C22" s="3"/>
      <c r="D22" s="141"/>
      <c r="E22" s="143" t="str">
        <f>IF(VLOOKUP(D21,$B$9:$Q$13,11,FALSE)="","",VLOOKUP(D21,$B$9:$Q$13,11,FALSE))</f>
        <v/>
      </c>
      <c r="F22" s="143"/>
      <c r="G22" s="143"/>
      <c r="H22" s="143"/>
      <c r="I22" s="144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46"/>
      <c r="O22" s="143" t="str">
        <f>IF(VLOOKUP(N21,$B$9:$Q$13,11,FALSE)="","",VLOOKUP(N21,$B$9:$Q$13,11,FALSE))</f>
        <v/>
      </c>
      <c r="P22" s="143"/>
      <c r="Q22" s="143"/>
      <c r="R22" s="143"/>
      <c r="S22" s="144"/>
      <c r="U22" s="149"/>
      <c r="V22" s="149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9"/>
      <c r="C23" s="3"/>
      <c r="D23" s="142"/>
      <c r="E23" s="150" t="str">
        <f>IF(VLOOKUP(D21,$B$9:$D$13,3,FALSE)="","",VLOOKUP((VLOOKUP(D21,$B$9:$D$13,3,FALSE)),Lég!$H$3:$J$30,3,FALSE))</f>
        <v>MITCHELL</v>
      </c>
      <c r="F23" s="150"/>
      <c r="G23" s="150"/>
      <c r="H23" s="150"/>
      <c r="I23" s="15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47"/>
      <c r="O23" s="150" t="str">
        <f>IF(VLOOKUP(N21,$B$9:$D$13,3,FALSE)="","",VLOOKUP((VLOOKUP(N21,$B$9:$D$13,3,FALSE)),Lég!$H$3:$J$30,3,FALSE))</f>
        <v>SÉM. SHERBROOKE</v>
      </c>
      <c r="P23" s="150"/>
      <c r="Q23" s="150"/>
      <c r="R23" s="150"/>
      <c r="S23" s="150"/>
      <c r="U23" s="149"/>
      <c r="V23" s="149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9"/>
      <c r="C25" s="3"/>
      <c r="D25" s="140">
        <v>1</v>
      </c>
      <c r="E25" s="143" t="str">
        <f>VLOOKUP(D25,$B$9:$J$13,4,FALSE)</f>
        <v>Édouard Dandeneau-Lachance</v>
      </c>
      <c r="F25" s="143"/>
      <c r="G25" s="143"/>
      <c r="H25" s="143"/>
      <c r="I25" s="144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45">
        <v>4</v>
      </c>
      <c r="O25" s="143" t="str">
        <f>VLOOKUP(N25,$B$9:$J$13,4,FALSE)</f>
        <v>Jonathan Vézina</v>
      </c>
      <c r="P25" s="143"/>
      <c r="Q25" s="143"/>
      <c r="R25" s="143"/>
      <c r="S25" s="144"/>
      <c r="U25" s="149" t="str">
        <f>IF(OR(K25="",L25=""),"",(COUNTIF(J25:J27,"V")*3)+(COUNTIF(J25:J27,"P")*1)+(COUNTIF(J25:J27,"VS")*1))</f>
        <v/>
      </c>
      <c r="V25" s="149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9"/>
      <c r="C26" s="3"/>
      <c r="D26" s="141"/>
      <c r="E26" s="143" t="str">
        <f>IF(VLOOKUP(D25,$B$9:$Q$13,11,FALSE)="","",VLOOKUP(D25,$B$9:$Q$13,11,FALSE))</f>
        <v/>
      </c>
      <c r="F26" s="143"/>
      <c r="G26" s="143"/>
      <c r="H26" s="143"/>
      <c r="I26" s="144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46"/>
      <c r="O26" s="143" t="str">
        <f>IF(VLOOKUP(N25,$B$9:$Q$13,11,FALSE)="","",VLOOKUP(N25,$B$9:$Q$13,11,FALSE))</f>
        <v/>
      </c>
      <c r="P26" s="143"/>
      <c r="Q26" s="143"/>
      <c r="R26" s="143"/>
      <c r="S26" s="144"/>
      <c r="U26" s="149"/>
      <c r="V26" s="149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9"/>
      <c r="C27" s="3"/>
      <c r="D27" s="142"/>
      <c r="E27" s="150" t="str">
        <f>IF(VLOOKUP(D25,$B$9:$D$13,3,FALSE)="","",VLOOKUP((VLOOKUP(D25,$B$9:$D$13,3,FALSE)),Lég!$H$3:$J$30,3,FALSE))</f>
        <v>LA MONTÉE</v>
      </c>
      <c r="F27" s="150"/>
      <c r="G27" s="150"/>
      <c r="H27" s="150"/>
      <c r="I27" s="15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47"/>
      <c r="O27" s="150" t="str">
        <f>IF(VLOOKUP(N25,$B$9:$D$13,3,FALSE)="","",VLOOKUP((VLOOKUP(N25,$B$9:$D$13,3,FALSE)),Lég!$H$3:$J$30,3,FALSE))</f>
        <v>LE SALÉSIEN</v>
      </c>
      <c r="P27" s="150"/>
      <c r="Q27" s="150"/>
      <c r="R27" s="150"/>
      <c r="S27" s="150"/>
      <c r="U27" s="149"/>
      <c r="V27" s="149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9"/>
      <c r="C29" s="3"/>
      <c r="D29" s="140">
        <v>2</v>
      </c>
      <c r="E29" s="143" t="str">
        <f>VLOOKUP(D29,$B$9:$J$13,4,FALSE)</f>
        <v>Émile Giroux</v>
      </c>
      <c r="F29" s="143"/>
      <c r="G29" s="143"/>
      <c r="H29" s="143"/>
      <c r="I29" s="144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45">
        <v>5</v>
      </c>
      <c r="O29" s="143" t="str">
        <f>VLOOKUP(N29,$B$9:$J$13,4,FALSE)</f>
        <v>Édouard Francoeur</v>
      </c>
      <c r="P29" s="143"/>
      <c r="Q29" s="143"/>
      <c r="R29" s="143"/>
      <c r="S29" s="144"/>
      <c r="U29" s="149" t="str">
        <f>IF(OR(K29="",L29=""),"",(COUNTIF(J29:J31,"V")*3)+(COUNTIF(J29:J31,"P")*1)+(COUNTIF(J29:J31,"VS")*1))</f>
        <v/>
      </c>
      <c r="V29" s="149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9"/>
      <c r="C30" s="3"/>
      <c r="D30" s="141"/>
      <c r="E30" s="143" t="str">
        <f>IF(VLOOKUP(D29,$B$9:$Q$13,11,FALSE)="","",VLOOKUP(D29,$B$9:$Q$13,11,FALSE))</f>
        <v/>
      </c>
      <c r="F30" s="143"/>
      <c r="G30" s="143"/>
      <c r="H30" s="143"/>
      <c r="I30" s="144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46"/>
      <c r="O30" s="143" t="str">
        <f>IF(VLOOKUP(N29,$B$9:$Q$13,11,FALSE)="","",VLOOKUP(N29,$B$9:$Q$13,11,FALSE))</f>
        <v/>
      </c>
      <c r="P30" s="143"/>
      <c r="Q30" s="143"/>
      <c r="R30" s="143"/>
      <c r="S30" s="144"/>
      <c r="U30" s="149"/>
      <c r="V30" s="149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9"/>
      <c r="C31" s="3"/>
      <c r="D31" s="142"/>
      <c r="E31" s="150" t="str">
        <f>IF(VLOOKUP(D29,$B$9:$D$13,3,FALSE)="","",VLOOKUP((VLOOKUP(D29,$B$9:$D$13,3,FALSE)),Lég!$H$3:$J$30,3,FALSE))</f>
        <v>DU TOURNESOL</v>
      </c>
      <c r="F31" s="150"/>
      <c r="G31" s="150"/>
      <c r="H31" s="150"/>
      <c r="I31" s="15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47"/>
      <c r="O31" s="150" t="str">
        <f>IF(VLOOKUP(N29,$B$9:$D$13,3,FALSE)="","",VLOOKUP((VLOOKUP(N29,$B$9:$D$13,3,FALSE)),Lég!$H$3:$J$30,3,FALSE))</f>
        <v>SÉM. SHERBROOKE</v>
      </c>
      <c r="P31" s="150"/>
      <c r="Q31" s="150"/>
      <c r="R31" s="150"/>
      <c r="S31" s="150"/>
      <c r="U31" s="149"/>
      <c r="V31" s="149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9"/>
      <c r="C33" s="3"/>
      <c r="D33" s="140">
        <v>1</v>
      </c>
      <c r="E33" s="143" t="str">
        <f>VLOOKUP(D33,$B$9:$J$13,4,FALSE)</f>
        <v>Édouard Dandeneau-Lachance</v>
      </c>
      <c r="F33" s="143"/>
      <c r="G33" s="143"/>
      <c r="H33" s="143"/>
      <c r="I33" s="144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45">
        <v>3</v>
      </c>
      <c r="O33" s="143" t="str">
        <f>VLOOKUP(N33,$B$9:$J$13,4,FALSE)</f>
        <v>Eloic Papillon</v>
      </c>
      <c r="P33" s="143"/>
      <c r="Q33" s="143"/>
      <c r="R33" s="143"/>
      <c r="S33" s="144"/>
      <c r="U33" s="149" t="str">
        <f>IF(OR(K33="",L33=""),"",(COUNTIF(J33:J35,"V")*3)+(COUNTIF(J33:J35,"P")*1)+(COUNTIF(J33:J35,"VS")*1))</f>
        <v/>
      </c>
      <c r="V33" s="149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9"/>
      <c r="C34" s="3"/>
      <c r="D34" s="141"/>
      <c r="E34" s="143" t="str">
        <f>IF(VLOOKUP(D33,$B$9:$Q$13,11,FALSE)="","",VLOOKUP(D33,$B$9:$Q$13,11,FALSE))</f>
        <v/>
      </c>
      <c r="F34" s="143"/>
      <c r="G34" s="143"/>
      <c r="H34" s="143"/>
      <c r="I34" s="144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46"/>
      <c r="O34" s="143" t="str">
        <f>IF(VLOOKUP(N33,$B$9:$Q$13,11,FALSE)="","",VLOOKUP(N33,$B$9:$Q$13,11,FALSE))</f>
        <v/>
      </c>
      <c r="P34" s="143"/>
      <c r="Q34" s="143"/>
      <c r="R34" s="143"/>
      <c r="S34" s="144"/>
      <c r="U34" s="149"/>
      <c r="V34" s="149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9"/>
      <c r="C35" s="3"/>
      <c r="D35" s="142"/>
      <c r="E35" s="150" t="str">
        <f>IF(VLOOKUP(D33,$B$9:$D$13,3,FALSE)="","",VLOOKUP((VLOOKUP(D33,$B$9:$D$13,3,FALSE)),Lég!$H$3:$J$30,3,FALSE))</f>
        <v>LA MONTÉE</v>
      </c>
      <c r="F35" s="150"/>
      <c r="G35" s="150"/>
      <c r="H35" s="150"/>
      <c r="I35" s="15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47"/>
      <c r="O35" s="150" t="str">
        <f>IF(VLOOKUP(N33,$B$9:$D$13,3,FALSE)="","",VLOOKUP((VLOOKUP(N33,$B$9:$D$13,3,FALSE)),Lég!$H$3:$J$30,3,FALSE))</f>
        <v>MITCHELL</v>
      </c>
      <c r="P35" s="150"/>
      <c r="Q35" s="150"/>
      <c r="R35" s="150"/>
      <c r="S35" s="150"/>
      <c r="U35" s="149"/>
      <c r="V35" s="149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9"/>
      <c r="C37" s="3"/>
      <c r="D37" s="140">
        <v>4</v>
      </c>
      <c r="E37" s="143" t="str">
        <f>VLOOKUP(D37,$B$9:$J$13,4,FALSE)</f>
        <v>Jonathan Vézina</v>
      </c>
      <c r="F37" s="143"/>
      <c r="G37" s="143"/>
      <c r="H37" s="143"/>
      <c r="I37" s="144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45">
        <v>5</v>
      </c>
      <c r="O37" s="143" t="str">
        <f>VLOOKUP(N37,$B$9:$J$13,4,FALSE)</f>
        <v>Édouard Francoeur</v>
      </c>
      <c r="P37" s="143"/>
      <c r="Q37" s="143"/>
      <c r="R37" s="143"/>
      <c r="S37" s="144"/>
      <c r="U37" s="149" t="str">
        <f>IF(OR(K37="",L37=""),"",(COUNTIF(J37:J39,"V")*3)+(COUNTIF(J37:J39,"P")*1)+(COUNTIF(J37:J39,"VS")*1))</f>
        <v/>
      </c>
      <c r="V37" s="149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9"/>
      <c r="C38" s="3"/>
      <c r="D38" s="141"/>
      <c r="E38" s="143" t="str">
        <f>IF(VLOOKUP(D37,$B$9:$Q$13,11,FALSE)="","",VLOOKUP(D37,$B$9:$Q$13,11,FALSE))</f>
        <v/>
      </c>
      <c r="F38" s="143"/>
      <c r="G38" s="143"/>
      <c r="H38" s="143"/>
      <c r="I38" s="144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46"/>
      <c r="O38" s="143" t="str">
        <f>IF(VLOOKUP(N37,$B$9:$Q$13,11,FALSE)="","",VLOOKUP(N37,$B$9:$Q$13,11,FALSE))</f>
        <v/>
      </c>
      <c r="P38" s="143"/>
      <c r="Q38" s="143"/>
      <c r="R38" s="143"/>
      <c r="S38" s="144"/>
      <c r="U38" s="149"/>
      <c r="V38" s="149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9"/>
      <c r="C39" s="3"/>
      <c r="D39" s="142"/>
      <c r="E39" s="150" t="str">
        <f>IF(VLOOKUP(D37,$B$9:$D$13,3,FALSE)="","",VLOOKUP((VLOOKUP(D37,$B$9:$D$13,3,FALSE)),Lég!$H$3:$J$30,3,FALSE))</f>
        <v>LE SALÉSIEN</v>
      </c>
      <c r="F39" s="150"/>
      <c r="G39" s="150"/>
      <c r="H39" s="150"/>
      <c r="I39" s="15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47"/>
      <c r="O39" s="150" t="str">
        <f>IF(VLOOKUP(N37,$B$9:$D$13,3,FALSE)="","",VLOOKUP((VLOOKUP(N37,$B$9:$D$13,3,FALSE)),Lég!$H$3:$J$30,3,FALSE))</f>
        <v>SÉM. SHERBROOKE</v>
      </c>
      <c r="P39" s="150"/>
      <c r="Q39" s="150"/>
      <c r="R39" s="150"/>
      <c r="S39" s="150"/>
      <c r="U39" s="149"/>
      <c r="V39" s="149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9"/>
      <c r="C41" s="3"/>
      <c r="D41" s="140">
        <v>2</v>
      </c>
      <c r="E41" s="143" t="str">
        <f>VLOOKUP(D41,$B$9:$J$13,4,FALSE)</f>
        <v>Émile Giroux</v>
      </c>
      <c r="F41" s="143"/>
      <c r="G41" s="143"/>
      <c r="H41" s="143"/>
      <c r="I41" s="144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45">
        <v>3</v>
      </c>
      <c r="O41" s="143" t="str">
        <f>VLOOKUP(N41,$B$9:$J$13,4,FALSE)</f>
        <v>Eloic Papillon</v>
      </c>
      <c r="P41" s="143"/>
      <c r="Q41" s="143"/>
      <c r="R41" s="143"/>
      <c r="S41" s="144"/>
      <c r="U41" s="149" t="str">
        <f>IF(OR(K41="",L41=""),"",(COUNTIF(J41:J43,"V")*3)+(COUNTIF(J41:J43,"P")*1)+(COUNTIF(J41:J43,"VS")*1))</f>
        <v/>
      </c>
      <c r="V41" s="149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39"/>
      <c r="C42" s="3"/>
      <c r="D42" s="141"/>
      <c r="E42" s="143" t="str">
        <f>IF(VLOOKUP(D41,$B$9:$Q$13,11,FALSE)="","",VLOOKUP(D41,$B$9:$Q$13,11,FALSE))</f>
        <v/>
      </c>
      <c r="F42" s="143"/>
      <c r="G42" s="143"/>
      <c r="H42" s="143"/>
      <c r="I42" s="144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46"/>
      <c r="O42" s="143" t="str">
        <f>IF(VLOOKUP(N41,$B$9:$Q$13,11,FALSE)="","",VLOOKUP(N41,$B$9:$Q$13,11,FALSE))</f>
        <v/>
      </c>
      <c r="P42" s="143"/>
      <c r="Q42" s="143"/>
      <c r="R42" s="143"/>
      <c r="S42" s="144"/>
      <c r="U42" s="149"/>
      <c r="V42" s="149"/>
      <c r="AG42" s="81"/>
    </row>
    <row r="43" spans="1:33" s="82" customFormat="1" ht="15.75" x14ac:dyDescent="0.2">
      <c r="A43" s="81"/>
      <c r="B43" s="139"/>
      <c r="C43" s="3"/>
      <c r="D43" s="142"/>
      <c r="E43" s="150" t="str">
        <f>IF(VLOOKUP(D41,$B$9:$D$13,3,FALSE)="","",VLOOKUP((VLOOKUP(D41,$B$9:$D$13,3,FALSE)),Lég!$H$3:$J$30,3,FALSE))</f>
        <v>DU TOURNESOL</v>
      </c>
      <c r="F43" s="150"/>
      <c r="G43" s="150"/>
      <c r="H43" s="150"/>
      <c r="I43" s="15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47"/>
      <c r="O43" s="150" t="str">
        <f>IF(VLOOKUP(N41,$B$9:$D$13,3,FALSE)="","",VLOOKUP((VLOOKUP(N41,$B$9:$D$13,3,FALSE)),Lég!$H$3:$J$30,3,FALSE))</f>
        <v>MITCHELL</v>
      </c>
      <c r="P43" s="150"/>
      <c r="Q43" s="150"/>
      <c r="R43" s="150"/>
      <c r="S43" s="150"/>
      <c r="U43" s="149"/>
      <c r="V43" s="149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9"/>
      <c r="C45" s="3"/>
      <c r="D45" s="140">
        <v>1</v>
      </c>
      <c r="E45" s="143" t="str">
        <f>VLOOKUP(D45,$B$9:$J$13,4,FALSE)</f>
        <v>Édouard Dandeneau-Lachance</v>
      </c>
      <c r="F45" s="143"/>
      <c r="G45" s="143"/>
      <c r="H45" s="143"/>
      <c r="I45" s="144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45">
        <v>5</v>
      </c>
      <c r="O45" s="143" t="str">
        <f>VLOOKUP(N45,$B$9:$J$13,4,FALSE)</f>
        <v>Édouard Francoeur</v>
      </c>
      <c r="P45" s="143"/>
      <c r="Q45" s="143"/>
      <c r="R45" s="143"/>
      <c r="S45" s="144"/>
      <c r="U45" s="149" t="str">
        <f>IF(OR(K45="",L45=""),"",(COUNTIF(J45:J47,"V")*3)+(COUNTIF(J45:J47,"P")*1)+(COUNTIF(J45:J47,"VS")*1))</f>
        <v/>
      </c>
      <c r="V45" s="149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39"/>
      <c r="C46" s="3"/>
      <c r="D46" s="141"/>
      <c r="E46" s="143" t="str">
        <f>IF(VLOOKUP(D45,$B$9:$Q$13,11,FALSE)="","",VLOOKUP(D45,$B$9:$Q$13,11,FALSE))</f>
        <v/>
      </c>
      <c r="F46" s="143"/>
      <c r="G46" s="143"/>
      <c r="H46" s="143"/>
      <c r="I46" s="144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46"/>
      <c r="O46" s="143" t="str">
        <f>IF(VLOOKUP(N45,$B$9:$Q$13,11,FALSE)="","",VLOOKUP(N45,$B$9:$Q$13,11,FALSE))</f>
        <v/>
      </c>
      <c r="P46" s="143"/>
      <c r="Q46" s="143"/>
      <c r="R46" s="143"/>
      <c r="S46" s="144"/>
      <c r="U46" s="149"/>
      <c r="V46" s="149"/>
      <c r="AG46" s="81"/>
    </row>
    <row r="47" spans="1:33" s="82" customFormat="1" ht="15.75" x14ac:dyDescent="0.2">
      <c r="A47" s="81"/>
      <c r="B47" s="139"/>
      <c r="C47" s="3"/>
      <c r="D47" s="142"/>
      <c r="E47" s="150" t="str">
        <f>IF(VLOOKUP(D45,$B$9:$D$13,3,FALSE)="","",VLOOKUP((VLOOKUP(D45,$B$9:$D$13,3,FALSE)),Lég!$H$3:$J$30,3,FALSE))</f>
        <v>LA MONTÉE</v>
      </c>
      <c r="F47" s="150"/>
      <c r="G47" s="150"/>
      <c r="H47" s="150"/>
      <c r="I47" s="15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47"/>
      <c r="O47" s="150" t="str">
        <f>IF(VLOOKUP(N45,$B$9:$D$13,3,FALSE)="","",VLOOKUP((VLOOKUP(N45,$B$9:$D$13,3,FALSE)),Lég!$H$3:$J$30,3,FALSE))</f>
        <v>SÉM. SHERBROOKE</v>
      </c>
      <c r="P47" s="150"/>
      <c r="Q47" s="150"/>
      <c r="R47" s="150"/>
      <c r="S47" s="150"/>
      <c r="U47" s="149"/>
      <c r="V47" s="149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9"/>
      <c r="C49" s="3"/>
      <c r="D49" s="140">
        <v>3</v>
      </c>
      <c r="E49" s="143" t="str">
        <f>VLOOKUP(D49,$B$9:$J$13,4,FALSE)</f>
        <v>Eloic Papillon</v>
      </c>
      <c r="F49" s="143"/>
      <c r="G49" s="143"/>
      <c r="H49" s="143"/>
      <c r="I49" s="144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45">
        <v>4</v>
      </c>
      <c r="O49" s="143" t="str">
        <f>VLOOKUP(N49,$B$9:$J$13,4,FALSE)</f>
        <v>Jonathan Vézina</v>
      </c>
      <c r="P49" s="143"/>
      <c r="Q49" s="143"/>
      <c r="R49" s="143"/>
      <c r="S49" s="144"/>
      <c r="U49" s="149" t="str">
        <f>IF(OR(K49="",L49=""),"",(COUNTIF(J49:J51,"V")*3)+(COUNTIF(J49:J51,"P")*1)+(COUNTIF(J49:J51,"VS")*1))</f>
        <v/>
      </c>
      <c r="V49" s="149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39"/>
      <c r="C50" s="3"/>
      <c r="D50" s="141"/>
      <c r="E50" s="143" t="str">
        <f>IF(VLOOKUP(D49,$B$9:$Q$13,11,FALSE)="","",VLOOKUP(D49,$B$9:$Q$13,11,FALSE))</f>
        <v/>
      </c>
      <c r="F50" s="143"/>
      <c r="G50" s="143"/>
      <c r="H50" s="143"/>
      <c r="I50" s="144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46"/>
      <c r="O50" s="143" t="str">
        <f>IF(VLOOKUP(N49,$B$9:$Q$13,11,FALSE)="","",VLOOKUP(N49,$B$9:$Q$13,11,FALSE))</f>
        <v/>
      </c>
      <c r="P50" s="143"/>
      <c r="Q50" s="143"/>
      <c r="R50" s="143"/>
      <c r="S50" s="144"/>
      <c r="U50" s="149"/>
      <c r="V50" s="149"/>
      <c r="AG50" s="81"/>
    </row>
    <row r="51" spans="1:33" s="82" customFormat="1" ht="15.75" x14ac:dyDescent="0.2">
      <c r="A51" s="81"/>
      <c r="B51" s="139"/>
      <c r="C51" s="3"/>
      <c r="D51" s="142"/>
      <c r="E51" s="150" t="str">
        <f>IF(VLOOKUP(D49,$B$9:$D$13,3,FALSE)="","",VLOOKUP((VLOOKUP(D49,$B$9:$D$13,3,FALSE)),Lég!$H$3:$J$30,3,FALSE))</f>
        <v>MITCHELL</v>
      </c>
      <c r="F51" s="150"/>
      <c r="G51" s="150"/>
      <c r="H51" s="150"/>
      <c r="I51" s="15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47"/>
      <c r="O51" s="150" t="str">
        <f>IF(VLOOKUP(N49,$B$9:$D$13,3,FALSE)="","",VLOOKUP((VLOOKUP(N49,$B$9:$D$13,3,FALSE)),Lég!$H$3:$J$30,3,FALSE))</f>
        <v>LE SALÉSIEN</v>
      </c>
      <c r="P51" s="150"/>
      <c r="Q51" s="150"/>
      <c r="R51" s="150"/>
      <c r="S51" s="150"/>
      <c r="U51" s="149"/>
      <c r="V51" s="149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9"/>
      <c r="C53" s="3"/>
      <c r="D53" s="140">
        <v>1</v>
      </c>
      <c r="E53" s="143" t="str">
        <f>VLOOKUP(D53,$B$9:$J$13,4,FALSE)</f>
        <v>Édouard Dandeneau-Lachance</v>
      </c>
      <c r="F53" s="143"/>
      <c r="G53" s="143"/>
      <c r="H53" s="143"/>
      <c r="I53" s="144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45">
        <v>2</v>
      </c>
      <c r="O53" s="143" t="str">
        <f>VLOOKUP(N53,$B$9:$J$13,4,FALSE)</f>
        <v>Émile Giroux</v>
      </c>
      <c r="P53" s="143"/>
      <c r="Q53" s="143"/>
      <c r="R53" s="143"/>
      <c r="S53" s="144"/>
      <c r="U53" s="149" t="str">
        <f>IF(OR(K53="",L53=""),"",(COUNTIF(J53:J55,"V")*3)+(COUNTIF(J53:J55,"P")*1)+(COUNTIF(J53:J55,"VS")*1))</f>
        <v/>
      </c>
      <c r="V53" s="149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39"/>
      <c r="C54" s="3"/>
      <c r="D54" s="141"/>
      <c r="E54" s="143" t="str">
        <f>IF(VLOOKUP(D53,$B$9:$Q$13,11,FALSE)="","",VLOOKUP(D53,$B$9:$Q$13,11,FALSE))</f>
        <v/>
      </c>
      <c r="F54" s="143"/>
      <c r="G54" s="143"/>
      <c r="H54" s="143"/>
      <c r="I54" s="144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46"/>
      <c r="O54" s="143" t="str">
        <f>IF(VLOOKUP(N53,$B$9:$Q$13,11,FALSE)="","",VLOOKUP(N53,$B$9:$Q$13,11,FALSE))</f>
        <v/>
      </c>
      <c r="P54" s="143"/>
      <c r="Q54" s="143"/>
      <c r="R54" s="143"/>
      <c r="S54" s="144"/>
      <c r="U54" s="149"/>
      <c r="V54" s="149"/>
      <c r="AG54" s="81"/>
    </row>
    <row r="55" spans="1:33" s="82" customFormat="1" ht="15.75" x14ac:dyDescent="0.2">
      <c r="A55" s="81"/>
      <c r="B55" s="139"/>
      <c r="C55" s="3"/>
      <c r="D55" s="142"/>
      <c r="E55" s="150" t="str">
        <f>IF(VLOOKUP(D53,$B$9:$D$13,3,FALSE)="","",VLOOKUP((VLOOKUP(D53,$B$9:$D$13,3,FALSE)),Lég!$H$3:$J$30,3,FALSE))</f>
        <v>LA MONTÉE</v>
      </c>
      <c r="F55" s="150"/>
      <c r="G55" s="150"/>
      <c r="H55" s="150"/>
      <c r="I55" s="15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47"/>
      <c r="O55" s="150" t="str">
        <f>IF(VLOOKUP(N53,$B$9:$D$13,3,FALSE)="","",VLOOKUP((VLOOKUP(N53,$B$9:$D$13,3,FALSE)),Lég!$H$3:$J$30,3,FALSE))</f>
        <v>DU TOURNESOL</v>
      </c>
      <c r="P55" s="150"/>
      <c r="Q55" s="150"/>
      <c r="R55" s="150"/>
      <c r="S55" s="150"/>
      <c r="U55" s="149"/>
      <c r="V55" s="149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62" priority="8">
      <formula>B2=VLOOKUP("X2",$A$9:$J$13,5,FALSE)</formula>
    </cfRule>
  </conditionalFormatting>
  <conditionalFormatting sqref="B5:F6">
    <cfRule type="expression" dxfId="61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0" priority="6">
      <formula>B1=VLOOKUP("X4",$A$9:$J$13,5,FALSE)</formula>
    </cfRule>
    <cfRule type="expression" dxfId="59" priority="7">
      <formula>B1=VLOOKUP("X3",$A$9:$J$13,5,FALSE)</formula>
    </cfRule>
    <cfRule type="expression" dxfId="58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7" priority="5">
      <formula>B1=VLOOKUP("X5",$A$9:$J$13,5,FALSE)</formula>
    </cfRule>
  </conditionalFormatting>
  <conditionalFormatting sqref="B1:S4">
    <cfRule type="expression" dxfId="56" priority="9">
      <formula>B1=VLOOKUP("X1",$A$9:$J$12,5,FALSE)</formula>
    </cfRule>
  </conditionalFormatting>
  <conditionalFormatting sqref="B4:S7">
    <cfRule type="expression" dxfId="55" priority="2">
      <formula>B4=VLOOKUP("X2",$A$9:$J$13,5,FALSE)</formula>
    </cfRule>
    <cfRule type="expression" dxfId="54" priority="3">
      <formula>B4=VLOOKUP("X3",$A$9:$J$13,5,FALSE)</formula>
    </cfRule>
    <cfRule type="expression" dxfId="53" priority="4">
      <formula>B4=VLOOKUP("X4",$A$9:$J$13,5,FALSE)</formula>
    </cfRule>
  </conditionalFormatting>
  <conditionalFormatting sqref="E8:Q8">
    <cfRule type="expression" dxfId="52" priority="10">
      <formula>E8=VLOOKUP("X2",$A$9:$J$13,5,FALSE)</formula>
    </cfRule>
    <cfRule type="expression" dxfId="51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0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24033-B009-43BB-A219-48929EAD866B}">
  <sheetPr>
    <pageSetUpPr fitToPage="1"/>
  </sheetPr>
  <dimension ref="A1:AG70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1">
        <v>2</v>
      </c>
      <c r="B2" s="122" t="str">
        <f>IF(ISNA(VLOOKUP("X",Lég!$G:$H,2,FALSE)),"",VLOOKUP("X",Lég!$G:$H,2,FALSE))</f>
        <v/>
      </c>
      <c r="C2" s="46"/>
      <c r="D2" s="100" t="s">
        <v>144</v>
      </c>
      <c r="E2" s="101"/>
      <c r="F2" s="101"/>
      <c r="G2" s="101"/>
      <c r="H2" s="101"/>
      <c r="I2" s="102"/>
      <c r="J2" s="47"/>
      <c r="K2" s="100" t="s">
        <v>151</v>
      </c>
      <c r="L2" s="101"/>
      <c r="M2" s="102"/>
      <c r="N2" s="2"/>
      <c r="O2" s="123" t="s">
        <v>128</v>
      </c>
      <c r="P2" s="124"/>
      <c r="Q2" s="124"/>
      <c r="R2" s="124"/>
      <c r="S2" s="12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1"/>
      <c r="B3" s="122"/>
      <c r="C3" s="46"/>
      <c r="D3" s="103"/>
      <c r="E3" s="104"/>
      <c r="F3" s="104"/>
      <c r="G3" s="104"/>
      <c r="H3" s="104"/>
      <c r="I3" s="105"/>
      <c r="J3" s="47"/>
      <c r="K3" s="103"/>
      <c r="L3" s="104"/>
      <c r="M3" s="105"/>
      <c r="N3" s="2"/>
      <c r="O3" s="126" t="s">
        <v>129</v>
      </c>
      <c r="P3" s="127"/>
      <c r="Q3" s="127"/>
      <c r="R3" s="127"/>
      <c r="S3" s="12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6"/>
      <c r="P4" s="127"/>
      <c r="Q4" s="127"/>
      <c r="R4" s="127"/>
      <c r="S4" s="12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00" t="s">
        <v>107</v>
      </c>
      <c r="C5" s="101"/>
      <c r="D5" s="101"/>
      <c r="E5" s="101"/>
      <c r="F5" s="102"/>
      <c r="G5" s="49"/>
      <c r="H5" s="100"/>
      <c r="I5" s="102"/>
      <c r="J5" s="50"/>
      <c r="K5" s="106" t="s">
        <v>198</v>
      </c>
      <c r="L5" s="107"/>
      <c r="M5" s="107"/>
      <c r="N5" s="108"/>
      <c r="O5" s="112" t="s">
        <v>152</v>
      </c>
      <c r="P5" s="113"/>
      <c r="Q5" s="113"/>
      <c r="R5" s="113"/>
      <c r="S5" s="11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3"/>
      <c r="C6" s="104"/>
      <c r="D6" s="104"/>
      <c r="E6" s="104"/>
      <c r="F6" s="105"/>
      <c r="G6" s="51"/>
      <c r="H6" s="103"/>
      <c r="I6" s="105"/>
      <c r="J6" s="50"/>
      <c r="K6" s="109"/>
      <c r="L6" s="110"/>
      <c r="M6" s="110"/>
      <c r="N6" s="111"/>
      <c r="O6" s="115" t="s">
        <v>130</v>
      </c>
      <c r="P6" s="116"/>
      <c r="Q6" s="116"/>
      <c r="R6" s="116"/>
      <c r="S6" s="11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8" t="s">
        <v>149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20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5</v>
      </c>
      <c r="E9" s="137" t="s">
        <v>182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81</v>
      </c>
      <c r="E10" s="129" t="s">
        <v>184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5</v>
      </c>
      <c r="E11" s="129" t="s">
        <v>183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>IF(R11="","",RANK(R11,$R$9:$R$13,0))</f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120</v>
      </c>
      <c r="E12" s="129" t="s">
        <v>202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/>
      <c r="S12" s="63" t="str">
        <f>IF(R12="","",RANK(R12,$R$9:$R$13,0))</f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106</v>
      </c>
      <c r="E13" s="131" t="s">
        <v>185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/>
      <c r="S13" s="69" t="str">
        <f>IF(R13="","",RANK(R13,$R$9:$R$13,0))</f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133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9"/>
      <c r="C17" s="3"/>
      <c r="D17" s="140">
        <v>2</v>
      </c>
      <c r="E17" s="148" t="str">
        <f>VLOOKUP(D17,$B$9:$J$13,4,FALSE)</f>
        <v>Jules Lemieux</v>
      </c>
      <c r="F17" s="143"/>
      <c r="G17" s="143"/>
      <c r="H17" s="143"/>
      <c r="I17" s="144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45">
        <v>4</v>
      </c>
      <c r="O17" s="148" t="str">
        <f>VLOOKUP(N17,$B$9:$J$13,4,FALSE)</f>
        <v>Joshua Selam</v>
      </c>
      <c r="P17" s="143"/>
      <c r="Q17" s="143"/>
      <c r="R17" s="143"/>
      <c r="S17" s="144"/>
      <c r="U17" s="149" t="str">
        <f>IF(OR(K17="",L17=""),"",(COUNTIF(J17:J19,"V")*3)+(COUNTIF(J17:J19,"P")*1)+(COUNTIF(J17:J19,"VS")*1))</f>
        <v/>
      </c>
      <c r="V17" s="149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9"/>
      <c r="C18" s="3"/>
      <c r="D18" s="141"/>
      <c r="E18" s="148" t="str">
        <f>IF(VLOOKUP(D17,$B$9:$Q$13,11,FALSE)="","",VLOOKUP(D17,$B$9:$Q$13,11,FALSE))</f>
        <v/>
      </c>
      <c r="F18" s="143"/>
      <c r="G18" s="143"/>
      <c r="H18" s="143"/>
      <c r="I18" s="144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46"/>
      <c r="O18" s="148" t="str">
        <f>IF(VLOOKUP(N17,$B$9:$Q$13,11,FALSE)="","",VLOOKUP(N17,$B$9:$Q$13,11,FALSE))</f>
        <v/>
      </c>
      <c r="P18" s="143"/>
      <c r="Q18" s="143"/>
      <c r="R18" s="143"/>
      <c r="S18" s="144"/>
      <c r="U18" s="149"/>
      <c r="V18" s="149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9"/>
      <c r="C19" s="3"/>
      <c r="D19" s="142"/>
      <c r="E19" s="150" t="str">
        <f>IF(VLOOKUP(D17,$B$9:$D$13,3,FALSE)="","",VLOOKUP((VLOOKUP(D17,$B$9:$D$13,3,FALSE)),Lég!$H$3:$J$30,3,FALSE))</f>
        <v>LE SALÉSIEN</v>
      </c>
      <c r="F19" s="150"/>
      <c r="G19" s="150"/>
      <c r="H19" s="150"/>
      <c r="I19" s="15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47"/>
      <c r="O19" s="150" t="str">
        <f>IF(VLOOKUP(N17,$B$9:$D$13,3,FALSE)="","",VLOOKUP((VLOOKUP(N17,$B$9:$D$13,3,FALSE)),Lég!$H$3:$J$30,3,FALSE))</f>
        <v>Mt-Ste-Anne</v>
      </c>
      <c r="P19" s="150"/>
      <c r="Q19" s="150"/>
      <c r="R19" s="150"/>
      <c r="S19" s="150"/>
      <c r="U19" s="149"/>
      <c r="V19" s="149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9"/>
      <c r="C21" s="3"/>
      <c r="D21" s="140">
        <v>3</v>
      </c>
      <c r="E21" s="143" t="str">
        <f>VLOOKUP(D21,$B$9:$J$13,4,FALSE)</f>
        <v>Charles Arseneault</v>
      </c>
      <c r="F21" s="143"/>
      <c r="G21" s="143"/>
      <c r="H21" s="143"/>
      <c r="I21" s="144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45">
        <v>5</v>
      </c>
      <c r="O21" s="143" t="str">
        <f>VLOOKUP(N21,$B$9:$J$13,4,FALSE)</f>
        <v>Félix Laperle</v>
      </c>
      <c r="P21" s="143"/>
      <c r="Q21" s="143"/>
      <c r="R21" s="143"/>
      <c r="S21" s="144"/>
      <c r="U21" s="149" t="str">
        <f>IF(OR(K21="",L21=""),"",(COUNTIF(J21:J23,"V")*3)+(COUNTIF(J21:J23,"P")*1)+(COUNTIF(J21:J23,"VS")*1))</f>
        <v/>
      </c>
      <c r="V21" s="149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9"/>
      <c r="C22" s="3"/>
      <c r="D22" s="141"/>
      <c r="E22" s="143" t="str">
        <f>IF(VLOOKUP(D21,$B$9:$Q$13,11,FALSE)="","",VLOOKUP(D21,$B$9:$Q$13,11,FALSE))</f>
        <v/>
      </c>
      <c r="F22" s="143"/>
      <c r="G22" s="143"/>
      <c r="H22" s="143"/>
      <c r="I22" s="144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46"/>
      <c r="O22" s="143" t="str">
        <f>IF(VLOOKUP(N21,$B$9:$Q$13,11,FALSE)="","",VLOOKUP(N21,$B$9:$Q$13,11,FALSE))</f>
        <v/>
      </c>
      <c r="P22" s="143"/>
      <c r="Q22" s="143"/>
      <c r="R22" s="143"/>
      <c r="S22" s="144"/>
      <c r="U22" s="149"/>
      <c r="V22" s="149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9"/>
      <c r="C23" s="3"/>
      <c r="D23" s="142"/>
      <c r="E23" s="150" t="str">
        <f>IF(VLOOKUP(D21,$B$9:$D$13,3,FALSE)="","",VLOOKUP((VLOOKUP(D21,$B$9:$D$13,3,FALSE)),Lég!$H$3:$J$30,3,FALSE))</f>
        <v>MITCHELL</v>
      </c>
      <c r="F23" s="150"/>
      <c r="G23" s="150"/>
      <c r="H23" s="150"/>
      <c r="I23" s="15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47"/>
      <c r="O23" s="150" t="str">
        <f>IF(VLOOKUP(N21,$B$9:$D$13,3,FALSE)="","",VLOOKUP((VLOOKUP(N21,$B$9:$D$13,3,FALSE)),Lég!$H$3:$J$30,3,FALSE))</f>
        <v>LA FRONTALIÈRE</v>
      </c>
      <c r="P23" s="150"/>
      <c r="Q23" s="150"/>
      <c r="R23" s="150"/>
      <c r="S23" s="150"/>
      <c r="U23" s="149"/>
      <c r="V23" s="149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9"/>
      <c r="C25" s="3"/>
      <c r="D25" s="140">
        <v>1</v>
      </c>
      <c r="E25" s="143" t="str">
        <f>VLOOKUP(D25,$B$9:$J$13,4,FALSE)</f>
        <v>Louis Dumont</v>
      </c>
      <c r="F25" s="143"/>
      <c r="G25" s="143"/>
      <c r="H25" s="143"/>
      <c r="I25" s="144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45">
        <v>4</v>
      </c>
      <c r="O25" s="143" t="str">
        <f>VLOOKUP(N25,$B$9:$J$13,4,FALSE)</f>
        <v>Joshua Selam</v>
      </c>
      <c r="P25" s="143"/>
      <c r="Q25" s="143"/>
      <c r="R25" s="143"/>
      <c r="S25" s="144"/>
      <c r="U25" s="149" t="str">
        <f>IF(OR(K25="",L25=""),"",(COUNTIF(J25:J27,"V")*3)+(COUNTIF(J25:J27,"P")*1)+(COUNTIF(J25:J27,"VS")*1))</f>
        <v/>
      </c>
      <c r="V25" s="149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9"/>
      <c r="C26" s="3"/>
      <c r="D26" s="141"/>
      <c r="E26" s="143" t="str">
        <f>IF(VLOOKUP(D25,$B$9:$Q$13,11,FALSE)="","",VLOOKUP(D25,$B$9:$Q$13,11,FALSE))</f>
        <v/>
      </c>
      <c r="F26" s="143"/>
      <c r="G26" s="143"/>
      <c r="H26" s="143"/>
      <c r="I26" s="144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46"/>
      <c r="O26" s="143" t="str">
        <f>IF(VLOOKUP(N25,$B$9:$Q$13,11,FALSE)="","",VLOOKUP(N25,$B$9:$Q$13,11,FALSE))</f>
        <v/>
      </c>
      <c r="P26" s="143"/>
      <c r="Q26" s="143"/>
      <c r="R26" s="143"/>
      <c r="S26" s="144"/>
      <c r="U26" s="149"/>
      <c r="V26" s="149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9"/>
      <c r="C27" s="3"/>
      <c r="D27" s="142"/>
      <c r="E27" s="150" t="str">
        <f>IF(VLOOKUP(D25,$B$9:$D$13,3,FALSE)="","",VLOOKUP((VLOOKUP(D25,$B$9:$D$13,3,FALSE)),Lég!$H$3:$J$30,3,FALSE))</f>
        <v>MITCHELL</v>
      </c>
      <c r="F27" s="150"/>
      <c r="G27" s="150"/>
      <c r="H27" s="150"/>
      <c r="I27" s="15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47"/>
      <c r="O27" s="150" t="str">
        <f>IF(VLOOKUP(N25,$B$9:$D$13,3,FALSE)="","",VLOOKUP((VLOOKUP(N25,$B$9:$D$13,3,FALSE)),Lég!$H$3:$J$30,3,FALSE))</f>
        <v>Mt-Ste-Anne</v>
      </c>
      <c r="P27" s="150"/>
      <c r="Q27" s="150"/>
      <c r="R27" s="150"/>
      <c r="S27" s="150"/>
      <c r="U27" s="149"/>
      <c r="V27" s="149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9"/>
      <c r="C29" s="3"/>
      <c r="D29" s="140">
        <v>2</v>
      </c>
      <c r="E29" s="143" t="str">
        <f>VLOOKUP(D29,$B$9:$J$13,4,FALSE)</f>
        <v>Jules Lemieux</v>
      </c>
      <c r="F29" s="143"/>
      <c r="G29" s="143"/>
      <c r="H29" s="143"/>
      <c r="I29" s="144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45">
        <v>5</v>
      </c>
      <c r="O29" s="143" t="str">
        <f>VLOOKUP(N29,$B$9:$J$13,4,FALSE)</f>
        <v>Félix Laperle</v>
      </c>
      <c r="P29" s="143"/>
      <c r="Q29" s="143"/>
      <c r="R29" s="143"/>
      <c r="S29" s="144"/>
      <c r="U29" s="149" t="str">
        <f>IF(OR(K29="",L29=""),"",(COUNTIF(J29:J31,"V")*3)+(COUNTIF(J29:J31,"P")*1)+(COUNTIF(J29:J31,"VS")*1))</f>
        <v/>
      </c>
      <c r="V29" s="149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9"/>
      <c r="C30" s="3"/>
      <c r="D30" s="141"/>
      <c r="E30" s="143" t="str">
        <f>IF(VLOOKUP(D29,$B$9:$Q$13,11,FALSE)="","",VLOOKUP(D29,$B$9:$Q$13,11,FALSE))</f>
        <v/>
      </c>
      <c r="F30" s="143"/>
      <c r="G30" s="143"/>
      <c r="H30" s="143"/>
      <c r="I30" s="144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46"/>
      <c r="O30" s="143" t="str">
        <f>IF(VLOOKUP(N29,$B$9:$Q$13,11,FALSE)="","",VLOOKUP(N29,$B$9:$Q$13,11,FALSE))</f>
        <v/>
      </c>
      <c r="P30" s="143"/>
      <c r="Q30" s="143"/>
      <c r="R30" s="143"/>
      <c r="S30" s="144"/>
      <c r="U30" s="149"/>
      <c r="V30" s="149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9"/>
      <c r="C31" s="3"/>
      <c r="D31" s="142"/>
      <c r="E31" s="150" t="str">
        <f>IF(VLOOKUP(D29,$B$9:$D$13,3,FALSE)="","",VLOOKUP((VLOOKUP(D29,$B$9:$D$13,3,FALSE)),Lég!$H$3:$J$30,3,FALSE))</f>
        <v>LE SALÉSIEN</v>
      </c>
      <c r="F31" s="150"/>
      <c r="G31" s="150"/>
      <c r="H31" s="150"/>
      <c r="I31" s="15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47"/>
      <c r="O31" s="150" t="str">
        <f>IF(VLOOKUP(N29,$B$9:$D$13,3,FALSE)="","",VLOOKUP((VLOOKUP(N29,$B$9:$D$13,3,FALSE)),Lég!$H$3:$J$30,3,FALSE))</f>
        <v>LA FRONTALIÈRE</v>
      </c>
      <c r="P31" s="150"/>
      <c r="Q31" s="150"/>
      <c r="R31" s="150"/>
      <c r="S31" s="150"/>
      <c r="U31" s="149"/>
      <c r="V31" s="149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9"/>
      <c r="C33" s="3"/>
      <c r="D33" s="140">
        <v>1</v>
      </c>
      <c r="E33" s="143" t="str">
        <f>VLOOKUP(D33,$B$9:$J$13,4,FALSE)</f>
        <v>Louis Dumont</v>
      </c>
      <c r="F33" s="143"/>
      <c r="G33" s="143"/>
      <c r="H33" s="143"/>
      <c r="I33" s="144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45">
        <v>3</v>
      </c>
      <c r="O33" s="143" t="str">
        <f>VLOOKUP(N33,$B$9:$J$13,4,FALSE)</f>
        <v>Charles Arseneault</v>
      </c>
      <c r="P33" s="143"/>
      <c r="Q33" s="143"/>
      <c r="R33" s="143"/>
      <c r="S33" s="144"/>
      <c r="U33" s="149" t="str">
        <f>IF(OR(K33="",L33=""),"",(COUNTIF(J33:J35,"V")*3)+(COUNTIF(J33:J35,"P")*1)+(COUNTIF(J33:J35,"VS")*1))</f>
        <v/>
      </c>
      <c r="V33" s="149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9"/>
      <c r="C34" s="3"/>
      <c r="D34" s="141"/>
      <c r="E34" s="143" t="str">
        <f>IF(VLOOKUP(D33,$B$9:$Q$13,11,FALSE)="","",VLOOKUP(D33,$B$9:$Q$13,11,FALSE))</f>
        <v/>
      </c>
      <c r="F34" s="143"/>
      <c r="G34" s="143"/>
      <c r="H34" s="143"/>
      <c r="I34" s="144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46"/>
      <c r="O34" s="143" t="str">
        <f>IF(VLOOKUP(N33,$B$9:$Q$13,11,FALSE)="","",VLOOKUP(N33,$B$9:$Q$13,11,FALSE))</f>
        <v/>
      </c>
      <c r="P34" s="143"/>
      <c r="Q34" s="143"/>
      <c r="R34" s="143"/>
      <c r="S34" s="144"/>
      <c r="U34" s="149"/>
      <c r="V34" s="149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9"/>
      <c r="C35" s="3"/>
      <c r="D35" s="142"/>
      <c r="E35" s="150" t="str">
        <f>IF(VLOOKUP(D33,$B$9:$D$13,3,FALSE)="","",VLOOKUP((VLOOKUP(D33,$B$9:$D$13,3,FALSE)),Lég!$H$3:$J$30,3,FALSE))</f>
        <v>MITCHELL</v>
      </c>
      <c r="F35" s="150"/>
      <c r="G35" s="150"/>
      <c r="H35" s="150"/>
      <c r="I35" s="15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47"/>
      <c r="O35" s="150" t="str">
        <f>IF(VLOOKUP(N33,$B$9:$D$13,3,FALSE)="","",VLOOKUP((VLOOKUP(N33,$B$9:$D$13,3,FALSE)),Lég!$H$3:$J$30,3,FALSE))</f>
        <v>MITCHELL</v>
      </c>
      <c r="P35" s="150"/>
      <c r="Q35" s="150"/>
      <c r="R35" s="150"/>
      <c r="S35" s="150"/>
      <c r="U35" s="149"/>
      <c r="V35" s="149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9"/>
      <c r="C37" s="3"/>
      <c r="D37" s="140">
        <v>4</v>
      </c>
      <c r="E37" s="143" t="str">
        <f>VLOOKUP(D37,$B$9:$J$13,4,FALSE)</f>
        <v>Joshua Selam</v>
      </c>
      <c r="F37" s="143"/>
      <c r="G37" s="143"/>
      <c r="H37" s="143"/>
      <c r="I37" s="144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45">
        <v>5</v>
      </c>
      <c r="O37" s="143" t="str">
        <f>VLOOKUP(N37,$B$9:$J$13,4,FALSE)</f>
        <v>Félix Laperle</v>
      </c>
      <c r="P37" s="143"/>
      <c r="Q37" s="143"/>
      <c r="R37" s="143"/>
      <c r="S37" s="144"/>
      <c r="U37" s="149" t="str">
        <f>IF(OR(K37="",L37=""),"",(COUNTIF(J37:J39,"V")*3)+(COUNTIF(J37:J39,"P")*1)+(COUNTIF(J37:J39,"VS")*1))</f>
        <v/>
      </c>
      <c r="V37" s="149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9"/>
      <c r="C38" s="3"/>
      <c r="D38" s="141"/>
      <c r="E38" s="143" t="str">
        <f>IF(VLOOKUP(D37,$B$9:$Q$13,11,FALSE)="","",VLOOKUP(D37,$B$9:$Q$13,11,FALSE))</f>
        <v/>
      </c>
      <c r="F38" s="143"/>
      <c r="G38" s="143"/>
      <c r="H38" s="143"/>
      <c r="I38" s="144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46"/>
      <c r="O38" s="143" t="str">
        <f>IF(VLOOKUP(N37,$B$9:$Q$13,11,FALSE)="","",VLOOKUP(N37,$B$9:$Q$13,11,FALSE))</f>
        <v/>
      </c>
      <c r="P38" s="143"/>
      <c r="Q38" s="143"/>
      <c r="R38" s="143"/>
      <c r="S38" s="144"/>
      <c r="U38" s="149"/>
      <c r="V38" s="149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9"/>
      <c r="C39" s="3"/>
      <c r="D39" s="142"/>
      <c r="E39" s="150" t="str">
        <f>IF(VLOOKUP(D37,$B$9:$D$13,3,FALSE)="","",VLOOKUP((VLOOKUP(D37,$B$9:$D$13,3,FALSE)),Lég!$H$3:$J$30,3,FALSE))</f>
        <v>Mt-Ste-Anne</v>
      </c>
      <c r="F39" s="150"/>
      <c r="G39" s="150"/>
      <c r="H39" s="150"/>
      <c r="I39" s="15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47"/>
      <c r="O39" s="150" t="str">
        <f>IF(VLOOKUP(N37,$B$9:$D$13,3,FALSE)="","",VLOOKUP((VLOOKUP(N37,$B$9:$D$13,3,FALSE)),Lég!$H$3:$J$30,3,FALSE))</f>
        <v>LA FRONTALIÈRE</v>
      </c>
      <c r="P39" s="150"/>
      <c r="Q39" s="150"/>
      <c r="R39" s="150"/>
      <c r="S39" s="150"/>
      <c r="U39" s="149"/>
      <c r="V39" s="149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9"/>
      <c r="C41" s="3"/>
      <c r="D41" s="140">
        <v>2</v>
      </c>
      <c r="E41" s="143" t="str">
        <f>VLOOKUP(D41,$B$9:$J$13,4,FALSE)</f>
        <v>Jules Lemieux</v>
      </c>
      <c r="F41" s="143"/>
      <c r="G41" s="143"/>
      <c r="H41" s="143"/>
      <c r="I41" s="144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45">
        <v>3</v>
      </c>
      <c r="O41" s="143" t="str">
        <f>VLOOKUP(N41,$B$9:$J$13,4,FALSE)</f>
        <v>Charles Arseneault</v>
      </c>
      <c r="P41" s="143"/>
      <c r="Q41" s="143"/>
      <c r="R41" s="143"/>
      <c r="S41" s="144"/>
      <c r="U41" s="149" t="str">
        <f>IF(OR(K41="",L41=""),"",(COUNTIF(J41:J43,"V")*3)+(COUNTIF(J41:J43,"P")*1)+(COUNTIF(J41:J43,"VS")*1))</f>
        <v/>
      </c>
      <c r="V41" s="149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39"/>
      <c r="C42" s="3"/>
      <c r="D42" s="141"/>
      <c r="E42" s="143" t="str">
        <f>IF(VLOOKUP(D41,$B$9:$Q$13,11,FALSE)="","",VLOOKUP(D41,$B$9:$Q$13,11,FALSE))</f>
        <v/>
      </c>
      <c r="F42" s="143"/>
      <c r="G42" s="143"/>
      <c r="H42" s="143"/>
      <c r="I42" s="144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46"/>
      <c r="O42" s="143" t="str">
        <f>IF(VLOOKUP(N41,$B$9:$Q$13,11,FALSE)="","",VLOOKUP(N41,$B$9:$Q$13,11,FALSE))</f>
        <v/>
      </c>
      <c r="P42" s="143"/>
      <c r="Q42" s="143"/>
      <c r="R42" s="143"/>
      <c r="S42" s="144"/>
      <c r="U42" s="149"/>
      <c r="V42" s="149"/>
      <c r="AG42" s="81"/>
    </row>
    <row r="43" spans="1:33" s="82" customFormat="1" ht="15.75" x14ac:dyDescent="0.2">
      <c r="A43" s="81"/>
      <c r="B43" s="139"/>
      <c r="C43" s="3"/>
      <c r="D43" s="142"/>
      <c r="E43" s="150" t="str">
        <f>IF(VLOOKUP(D41,$B$9:$D$13,3,FALSE)="","",VLOOKUP((VLOOKUP(D41,$B$9:$D$13,3,FALSE)),Lég!$H$3:$J$30,3,FALSE))</f>
        <v>LE SALÉSIEN</v>
      </c>
      <c r="F43" s="150"/>
      <c r="G43" s="150"/>
      <c r="H43" s="150"/>
      <c r="I43" s="15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47"/>
      <c r="O43" s="150" t="str">
        <f>IF(VLOOKUP(N41,$B$9:$D$13,3,FALSE)="","",VLOOKUP((VLOOKUP(N41,$B$9:$D$13,3,FALSE)),Lég!$H$3:$J$30,3,FALSE))</f>
        <v>MITCHELL</v>
      </c>
      <c r="P43" s="150"/>
      <c r="Q43" s="150"/>
      <c r="R43" s="150"/>
      <c r="S43" s="150"/>
      <c r="U43" s="149"/>
      <c r="V43" s="149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9"/>
      <c r="C45" s="3"/>
      <c r="D45" s="140">
        <v>1</v>
      </c>
      <c r="E45" s="143" t="str">
        <f>VLOOKUP(D45,$B$9:$J$13,4,FALSE)</f>
        <v>Louis Dumont</v>
      </c>
      <c r="F45" s="143"/>
      <c r="G45" s="143"/>
      <c r="H45" s="143"/>
      <c r="I45" s="144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45">
        <v>5</v>
      </c>
      <c r="O45" s="143" t="str">
        <f>VLOOKUP(N45,$B$9:$J$13,4,FALSE)</f>
        <v>Félix Laperle</v>
      </c>
      <c r="P45" s="143"/>
      <c r="Q45" s="143"/>
      <c r="R45" s="143"/>
      <c r="S45" s="144"/>
      <c r="U45" s="149" t="str">
        <f>IF(OR(K45="",L45=""),"",(COUNTIF(J45:J47,"V")*3)+(COUNTIF(J45:J47,"P")*1)+(COUNTIF(J45:J47,"VS")*1))</f>
        <v/>
      </c>
      <c r="V45" s="149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39"/>
      <c r="C46" s="3"/>
      <c r="D46" s="141"/>
      <c r="E46" s="143" t="str">
        <f>IF(VLOOKUP(D45,$B$9:$Q$13,11,FALSE)="","",VLOOKUP(D45,$B$9:$Q$13,11,FALSE))</f>
        <v/>
      </c>
      <c r="F46" s="143"/>
      <c r="G46" s="143"/>
      <c r="H46" s="143"/>
      <c r="I46" s="144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46"/>
      <c r="O46" s="143" t="str">
        <f>IF(VLOOKUP(N45,$B$9:$Q$13,11,FALSE)="","",VLOOKUP(N45,$B$9:$Q$13,11,FALSE))</f>
        <v/>
      </c>
      <c r="P46" s="143"/>
      <c r="Q46" s="143"/>
      <c r="R46" s="143"/>
      <c r="S46" s="144"/>
      <c r="U46" s="149"/>
      <c r="V46" s="149"/>
      <c r="AG46" s="81"/>
    </row>
    <row r="47" spans="1:33" s="82" customFormat="1" ht="15.75" x14ac:dyDescent="0.2">
      <c r="A47" s="81"/>
      <c r="B47" s="139"/>
      <c r="C47" s="3"/>
      <c r="D47" s="142"/>
      <c r="E47" s="150" t="str">
        <f>IF(VLOOKUP(D45,$B$9:$D$13,3,FALSE)="","",VLOOKUP((VLOOKUP(D45,$B$9:$D$13,3,FALSE)),Lég!$H$3:$J$30,3,FALSE))</f>
        <v>MITCHELL</v>
      </c>
      <c r="F47" s="150"/>
      <c r="G47" s="150"/>
      <c r="H47" s="150"/>
      <c r="I47" s="15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47"/>
      <c r="O47" s="150" t="str">
        <f>IF(VLOOKUP(N45,$B$9:$D$13,3,FALSE)="","",VLOOKUP((VLOOKUP(N45,$B$9:$D$13,3,FALSE)),Lég!$H$3:$J$30,3,FALSE))</f>
        <v>LA FRONTALIÈRE</v>
      </c>
      <c r="P47" s="150"/>
      <c r="Q47" s="150"/>
      <c r="R47" s="150"/>
      <c r="S47" s="150"/>
      <c r="U47" s="149"/>
      <c r="V47" s="149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9"/>
      <c r="C49" s="3"/>
      <c r="D49" s="140">
        <v>3</v>
      </c>
      <c r="E49" s="143" t="str">
        <f>VLOOKUP(D49,$B$9:$J$13,4,FALSE)</f>
        <v>Charles Arseneault</v>
      </c>
      <c r="F49" s="143"/>
      <c r="G49" s="143"/>
      <c r="H49" s="143"/>
      <c r="I49" s="144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45">
        <v>4</v>
      </c>
      <c r="O49" s="143" t="str">
        <f>VLOOKUP(N49,$B$9:$J$13,4,FALSE)</f>
        <v>Joshua Selam</v>
      </c>
      <c r="P49" s="143"/>
      <c r="Q49" s="143"/>
      <c r="R49" s="143"/>
      <c r="S49" s="144"/>
      <c r="U49" s="149" t="str">
        <f>IF(OR(K49="",L49=""),"",(COUNTIF(J49:J51,"V")*3)+(COUNTIF(J49:J51,"P")*1)+(COUNTIF(J49:J51,"VS")*1))</f>
        <v/>
      </c>
      <c r="V49" s="149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39"/>
      <c r="C50" s="3"/>
      <c r="D50" s="141"/>
      <c r="E50" s="143" t="str">
        <f>IF(VLOOKUP(D49,$B$9:$Q$13,11,FALSE)="","",VLOOKUP(D49,$B$9:$Q$13,11,FALSE))</f>
        <v/>
      </c>
      <c r="F50" s="143"/>
      <c r="G50" s="143"/>
      <c r="H50" s="143"/>
      <c r="I50" s="144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46"/>
      <c r="O50" s="143" t="str">
        <f>IF(VLOOKUP(N49,$B$9:$Q$13,11,FALSE)="","",VLOOKUP(N49,$B$9:$Q$13,11,FALSE))</f>
        <v/>
      </c>
      <c r="P50" s="143"/>
      <c r="Q50" s="143"/>
      <c r="R50" s="143"/>
      <c r="S50" s="144"/>
      <c r="U50" s="149"/>
      <c r="V50" s="149"/>
      <c r="AG50" s="81"/>
    </row>
    <row r="51" spans="1:33" s="82" customFormat="1" ht="15.75" x14ac:dyDescent="0.2">
      <c r="A51" s="81"/>
      <c r="B51" s="139"/>
      <c r="C51" s="3"/>
      <c r="D51" s="142"/>
      <c r="E51" s="150" t="str">
        <f>IF(VLOOKUP(D49,$B$9:$D$13,3,FALSE)="","",VLOOKUP((VLOOKUP(D49,$B$9:$D$13,3,FALSE)),Lég!$H$3:$J$30,3,FALSE))</f>
        <v>MITCHELL</v>
      </c>
      <c r="F51" s="150"/>
      <c r="G51" s="150"/>
      <c r="H51" s="150"/>
      <c r="I51" s="15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47"/>
      <c r="O51" s="150" t="str">
        <f>IF(VLOOKUP(N49,$B$9:$D$13,3,FALSE)="","",VLOOKUP((VLOOKUP(N49,$B$9:$D$13,3,FALSE)),Lég!$H$3:$J$30,3,FALSE))</f>
        <v>Mt-Ste-Anne</v>
      </c>
      <c r="P51" s="150"/>
      <c r="Q51" s="150"/>
      <c r="R51" s="150"/>
      <c r="S51" s="150"/>
      <c r="U51" s="149"/>
      <c r="V51" s="149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9"/>
      <c r="C53" s="3"/>
      <c r="D53" s="140">
        <v>1</v>
      </c>
      <c r="E53" s="143" t="str">
        <f>VLOOKUP(D53,$B$9:$J$13,4,FALSE)</f>
        <v>Louis Dumont</v>
      </c>
      <c r="F53" s="143"/>
      <c r="G53" s="143"/>
      <c r="H53" s="143"/>
      <c r="I53" s="144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45">
        <v>2</v>
      </c>
      <c r="O53" s="143" t="str">
        <f>VLOOKUP(N53,$B$9:$J$13,4,FALSE)</f>
        <v>Jules Lemieux</v>
      </c>
      <c r="P53" s="143"/>
      <c r="Q53" s="143"/>
      <c r="R53" s="143"/>
      <c r="S53" s="144"/>
      <c r="U53" s="149" t="str">
        <f>IF(OR(K53="",L53=""),"",(COUNTIF(J53:J55,"V")*3)+(COUNTIF(J53:J55,"P")*1)+(COUNTIF(J53:J55,"VS")*1))</f>
        <v/>
      </c>
      <c r="V53" s="149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39"/>
      <c r="C54" s="3"/>
      <c r="D54" s="141"/>
      <c r="E54" s="143" t="str">
        <f>IF(VLOOKUP(D53,$B$9:$Q$13,11,FALSE)="","",VLOOKUP(D53,$B$9:$Q$13,11,FALSE))</f>
        <v/>
      </c>
      <c r="F54" s="143"/>
      <c r="G54" s="143"/>
      <c r="H54" s="143"/>
      <c r="I54" s="144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46"/>
      <c r="O54" s="143" t="str">
        <f>IF(VLOOKUP(N53,$B$9:$Q$13,11,FALSE)="","",VLOOKUP(N53,$B$9:$Q$13,11,FALSE))</f>
        <v/>
      </c>
      <c r="P54" s="143"/>
      <c r="Q54" s="143"/>
      <c r="R54" s="143"/>
      <c r="S54" s="144"/>
      <c r="U54" s="149"/>
      <c r="V54" s="149"/>
      <c r="AG54" s="81"/>
    </row>
    <row r="55" spans="1:33" s="82" customFormat="1" ht="15.75" x14ac:dyDescent="0.2">
      <c r="A55" s="81"/>
      <c r="B55" s="139"/>
      <c r="C55" s="3"/>
      <c r="D55" s="142"/>
      <c r="E55" s="150" t="str">
        <f>IF(VLOOKUP(D53,$B$9:$D$13,3,FALSE)="","",VLOOKUP((VLOOKUP(D53,$B$9:$D$13,3,FALSE)),Lég!$H$3:$J$30,3,FALSE))</f>
        <v>MITCHELL</v>
      </c>
      <c r="F55" s="150"/>
      <c r="G55" s="150"/>
      <c r="H55" s="150"/>
      <c r="I55" s="15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47"/>
      <c r="O55" s="150" t="str">
        <f>IF(VLOOKUP(N53,$B$9:$D$13,3,FALSE)="","",VLOOKUP((VLOOKUP(N53,$B$9:$D$13,3,FALSE)),Lég!$H$3:$J$30,3,FALSE))</f>
        <v>LE SALÉSIEN</v>
      </c>
      <c r="P55" s="150"/>
      <c r="Q55" s="150"/>
      <c r="R55" s="150"/>
      <c r="S55" s="150"/>
      <c r="U55" s="149"/>
      <c r="V55" s="149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9" priority="8">
      <formula>B2=VLOOKUP("X2",$A$9:$J$13,5,FALSE)</formula>
    </cfRule>
  </conditionalFormatting>
  <conditionalFormatting sqref="B5:F6">
    <cfRule type="expression" dxfId="48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7" priority="6">
      <formula>B1=VLOOKUP("X4",$A$9:$J$13,5,FALSE)</formula>
    </cfRule>
    <cfRule type="expression" dxfId="46" priority="7">
      <formula>B1=VLOOKUP("X3",$A$9:$J$13,5,FALSE)</formula>
    </cfRule>
    <cfRule type="expression" dxfId="45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4" priority="5">
      <formula>B1=VLOOKUP("X5",$A$9:$J$13,5,FALSE)</formula>
    </cfRule>
  </conditionalFormatting>
  <conditionalFormatting sqref="B1:S4">
    <cfRule type="expression" dxfId="43" priority="9">
      <formula>B1=VLOOKUP("X1",$A$9:$J$12,5,FALSE)</formula>
    </cfRule>
  </conditionalFormatting>
  <conditionalFormatting sqref="B4:S7">
    <cfRule type="expression" dxfId="42" priority="2">
      <formula>B4=VLOOKUP("X2",$A$9:$J$13,5,FALSE)</formula>
    </cfRule>
    <cfRule type="expression" dxfId="41" priority="3">
      <formula>B4=VLOOKUP("X3",$A$9:$J$13,5,FALSE)</formula>
    </cfRule>
    <cfRule type="expression" dxfId="40" priority="4">
      <formula>B4=VLOOKUP("X4",$A$9:$J$13,5,FALSE)</formula>
    </cfRule>
  </conditionalFormatting>
  <conditionalFormatting sqref="E8:Q8">
    <cfRule type="expression" dxfId="39" priority="10">
      <formula>E8=VLOOKUP("X2",$A$9:$J$13,5,FALSE)</formula>
    </cfRule>
    <cfRule type="expression" dxfId="38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7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7E4C3-392C-4A55-8976-10F3CFDB6092}">
  <sheetPr>
    <pageSetUpPr fitToPage="1"/>
  </sheetPr>
  <dimension ref="A1:AG70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1">
        <v>2</v>
      </c>
      <c r="B2" s="122" t="str">
        <f>IF(ISNA(VLOOKUP("X",Lég!$G:$H,2,FALSE)),"",VLOOKUP("X",Lég!$G:$H,2,FALSE))</f>
        <v/>
      </c>
      <c r="C2" s="46"/>
      <c r="D2" s="100" t="s">
        <v>145</v>
      </c>
      <c r="E2" s="101"/>
      <c r="F2" s="101"/>
      <c r="G2" s="101"/>
      <c r="H2" s="101"/>
      <c r="I2" s="102"/>
      <c r="J2" s="47"/>
      <c r="K2" s="100" t="s">
        <v>151</v>
      </c>
      <c r="L2" s="101"/>
      <c r="M2" s="102"/>
      <c r="N2" s="2"/>
      <c r="O2" s="123" t="s">
        <v>128</v>
      </c>
      <c r="P2" s="124"/>
      <c r="Q2" s="124"/>
      <c r="R2" s="124"/>
      <c r="S2" s="125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1"/>
      <c r="B3" s="122"/>
      <c r="C3" s="46"/>
      <c r="D3" s="103"/>
      <c r="E3" s="104"/>
      <c r="F3" s="104"/>
      <c r="G3" s="104"/>
      <c r="H3" s="104"/>
      <c r="I3" s="105"/>
      <c r="J3" s="47"/>
      <c r="K3" s="103"/>
      <c r="L3" s="104"/>
      <c r="M3" s="105"/>
      <c r="N3" s="2"/>
      <c r="O3" s="126" t="s">
        <v>129</v>
      </c>
      <c r="P3" s="127"/>
      <c r="Q3" s="127"/>
      <c r="R3" s="127"/>
      <c r="S3" s="128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6"/>
      <c r="P4" s="127"/>
      <c r="Q4" s="127"/>
      <c r="R4" s="127"/>
      <c r="S4" s="128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00" t="s">
        <v>107</v>
      </c>
      <c r="C5" s="101"/>
      <c r="D5" s="101"/>
      <c r="E5" s="101"/>
      <c r="F5" s="102"/>
      <c r="G5" s="49"/>
      <c r="H5" s="100"/>
      <c r="I5" s="102"/>
      <c r="J5" s="50"/>
      <c r="K5" s="106" t="s">
        <v>199</v>
      </c>
      <c r="L5" s="107"/>
      <c r="M5" s="107"/>
      <c r="N5" s="108"/>
      <c r="O5" s="112" t="s">
        <v>152</v>
      </c>
      <c r="P5" s="113"/>
      <c r="Q5" s="113"/>
      <c r="R5" s="113"/>
      <c r="S5" s="114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3"/>
      <c r="C6" s="104"/>
      <c r="D6" s="104"/>
      <c r="E6" s="104"/>
      <c r="F6" s="105"/>
      <c r="G6" s="51"/>
      <c r="H6" s="103"/>
      <c r="I6" s="105"/>
      <c r="J6" s="50"/>
      <c r="K6" s="109"/>
      <c r="L6" s="110"/>
      <c r="M6" s="110"/>
      <c r="N6" s="111"/>
      <c r="O6" s="115" t="s">
        <v>130</v>
      </c>
      <c r="P6" s="116"/>
      <c r="Q6" s="116"/>
      <c r="R6" s="116"/>
      <c r="S6" s="117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8" t="s">
        <v>154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20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0</v>
      </c>
      <c r="E9" s="137" t="s">
        <v>186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/>
      <c r="S9" s="63" t="str">
        <f>IF(R9="","",RANK(R9,$R$9:$R$13,0))</f>
        <v/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</v>
      </c>
      <c r="E10" s="129" t="s">
        <v>187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/>
      <c r="S10" s="63" t="str">
        <f>IF(R10="","",RANK(R10,$R$9:$R$13,0))</f>
        <v/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74</v>
      </c>
      <c r="E11" s="129" t="s">
        <v>189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/>
      <c r="S11" s="63" t="str">
        <f>IF(R11="","",RANK(R11,$R$9:$R$13,0))</f>
        <v/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81</v>
      </c>
      <c r="E12" s="129" t="s">
        <v>190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/>
      <c r="S12" s="63" t="str">
        <f>IF(R12="","",RANK(R12,$R$9:$R$13,0))</f>
        <v/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5</v>
      </c>
      <c r="E13" s="131" t="s">
        <v>188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/>
      <c r="S13" s="69" t="str">
        <f>IF(R13="","",RANK(R13,$R$9:$R$13,0))</f>
        <v/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133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39"/>
      <c r="C17" s="3"/>
      <c r="D17" s="140">
        <v>2</v>
      </c>
      <c r="E17" s="148" t="str">
        <f>VLOOKUP(D17,$B$9:$J$13,4,FALSE)</f>
        <v>Gabriel Michaud</v>
      </c>
      <c r="F17" s="143"/>
      <c r="G17" s="143"/>
      <c r="H17" s="143"/>
      <c r="I17" s="144"/>
      <c r="J17" s="71" t="str">
        <f>IF(OR(K17="",L17=""),"",IF(K17&gt;L17,"V",IF(K17=L17,"","P")))</f>
        <v/>
      </c>
      <c r="K17" s="72"/>
      <c r="L17" s="72"/>
      <c r="M17" s="71" t="str">
        <f>IF(OR(K17="",L17=""),"",IF(L17&gt;K17,"V",IF(K17=L17,"","P")))</f>
        <v/>
      </c>
      <c r="N17" s="145">
        <v>4</v>
      </c>
      <c r="O17" s="148" t="str">
        <f>VLOOKUP(N17,$B$9:$J$13,4,FALSE)</f>
        <v>Ludivic Parenteau</v>
      </c>
      <c r="P17" s="143"/>
      <c r="Q17" s="143"/>
      <c r="R17" s="143"/>
      <c r="S17" s="144"/>
      <c r="U17" s="149" t="str">
        <f>IF(OR(K17="",L17=""),"",(COUNTIF(J17:J19,"V")*3)+(COUNTIF(J17:J19,"P")*1)+(COUNTIF(J17:J19,"VS")*1))</f>
        <v/>
      </c>
      <c r="V17" s="149" t="str">
        <f>IF(OR(K17="",L17=""),"",(COUNTIF(M17:M19,"V")*3)+(COUNTIF(M17:M19,"P")*1)+(COUNTIF(M17:M19,"VS")*1))</f>
        <v/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39"/>
      <c r="C18" s="3"/>
      <c r="D18" s="141"/>
      <c r="E18" s="148" t="str">
        <f>IF(VLOOKUP(D17,$B$9:$Q$13,11,FALSE)="","",VLOOKUP(D17,$B$9:$Q$13,11,FALSE))</f>
        <v/>
      </c>
      <c r="F18" s="143"/>
      <c r="G18" s="143"/>
      <c r="H18" s="143"/>
      <c r="I18" s="144"/>
      <c r="J18" s="71" t="str">
        <f>IF(OR(K18="",L18=""),"",IF(K18&gt;L18,"V",IF(K18=L18,"","P")))</f>
        <v/>
      </c>
      <c r="K18" s="72"/>
      <c r="L18" s="72"/>
      <c r="M18" s="71" t="str">
        <f>IF(OR(K18="",L18=""),"",IF(L18&gt;K18,"V",IF(K18=L18,"","P")))</f>
        <v/>
      </c>
      <c r="N18" s="146"/>
      <c r="O18" s="148" t="str">
        <f>IF(VLOOKUP(N17,$B$9:$Q$13,11,FALSE)="","",VLOOKUP(N17,$B$9:$Q$13,11,FALSE))</f>
        <v/>
      </c>
      <c r="P18" s="143"/>
      <c r="Q18" s="143"/>
      <c r="R18" s="143"/>
      <c r="S18" s="144"/>
      <c r="U18" s="149"/>
      <c r="V18" s="149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39"/>
      <c r="C19" s="3"/>
      <c r="D19" s="142"/>
      <c r="E19" s="150" t="str">
        <f>IF(VLOOKUP(D17,$B$9:$D$13,3,FALSE)="","",VLOOKUP((VLOOKUP(D17,$B$9:$D$13,3,FALSE)),Lég!$H$3:$J$30,3,FALSE))</f>
        <v>MITCHELL</v>
      </c>
      <c r="F19" s="150"/>
      <c r="G19" s="150"/>
      <c r="H19" s="150"/>
      <c r="I19" s="15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47"/>
      <c r="O19" s="150" t="str">
        <f>IF(VLOOKUP(N17,$B$9:$D$13,3,FALSE)="","",VLOOKUP((VLOOKUP(N17,$B$9:$D$13,3,FALSE)),Lég!$H$3:$J$30,3,FALSE))</f>
        <v>LE SALÉSIEN</v>
      </c>
      <c r="P19" s="150"/>
      <c r="Q19" s="150"/>
      <c r="R19" s="150"/>
      <c r="S19" s="150"/>
      <c r="U19" s="149"/>
      <c r="V19" s="149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39"/>
      <c r="C21" s="3"/>
      <c r="D21" s="140">
        <v>3</v>
      </c>
      <c r="E21" s="143" t="str">
        <f>VLOOKUP(D21,$B$9:$J$13,4,FALSE)</f>
        <v>Gabriel Dumais</v>
      </c>
      <c r="F21" s="143"/>
      <c r="G21" s="143"/>
      <c r="H21" s="143"/>
      <c r="I21" s="144"/>
      <c r="J21" s="71" t="str">
        <f>IF(OR(K21="",L21=""),"",IF(K21&gt;L21,"V",IF(K21=L21,"","P")))</f>
        <v/>
      </c>
      <c r="K21" s="72"/>
      <c r="L21" s="72"/>
      <c r="M21" s="71" t="str">
        <f>IF(OR(K21="",L21=""),"",IF(L21&gt;K21,"V",IF(K21=L21,"","P")))</f>
        <v/>
      </c>
      <c r="N21" s="145">
        <v>5</v>
      </c>
      <c r="O21" s="143" t="str">
        <f>VLOOKUP(N21,$B$9:$J$13,4,FALSE)</f>
        <v>Olivier Fontaine</v>
      </c>
      <c r="P21" s="143"/>
      <c r="Q21" s="143"/>
      <c r="R21" s="143"/>
      <c r="S21" s="144"/>
      <c r="U21" s="149" t="str">
        <f>IF(OR(K21="",L21=""),"",(COUNTIF(J21:J23,"V")*3)+(COUNTIF(J21:J23,"P")*1)+(COUNTIF(J21:J23,"VS")*1))</f>
        <v/>
      </c>
      <c r="V21" s="149" t="str">
        <f>IF(OR(K21="",L21=""),"",(COUNTIF(M21:M23,"V")*3)+(COUNTIF(M21:M23,"P")*1)+(COUNTIF(M21:M23,"VS")*1))</f>
        <v/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39"/>
      <c r="C22" s="3"/>
      <c r="D22" s="141"/>
      <c r="E22" s="143" t="str">
        <f>IF(VLOOKUP(D21,$B$9:$Q$13,11,FALSE)="","",VLOOKUP(D21,$B$9:$Q$13,11,FALSE))</f>
        <v/>
      </c>
      <c r="F22" s="143"/>
      <c r="G22" s="143"/>
      <c r="H22" s="143"/>
      <c r="I22" s="144"/>
      <c r="J22" s="71" t="str">
        <f>IF(OR(K22="",L22=""),"",IF(K22&gt;L22,"V",IF(K22=L22,"","P")))</f>
        <v/>
      </c>
      <c r="K22" s="72"/>
      <c r="L22" s="72"/>
      <c r="M22" s="71" t="str">
        <f>IF(OR(K22="",L22=""),"",IF(L22&gt;K22,"V",IF(K22=L22,"","P")))</f>
        <v/>
      </c>
      <c r="N22" s="146"/>
      <c r="O22" s="143" t="str">
        <f>IF(VLOOKUP(N21,$B$9:$Q$13,11,FALSE)="","",VLOOKUP(N21,$B$9:$Q$13,11,FALSE))</f>
        <v/>
      </c>
      <c r="P22" s="143"/>
      <c r="Q22" s="143"/>
      <c r="R22" s="143"/>
      <c r="S22" s="144"/>
      <c r="U22" s="149"/>
      <c r="V22" s="149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39"/>
      <c r="C23" s="3"/>
      <c r="D23" s="142"/>
      <c r="E23" s="150" t="str">
        <f>IF(VLOOKUP(D21,$B$9:$D$13,3,FALSE)="","",VLOOKUP((VLOOKUP(D21,$B$9:$D$13,3,FALSE)),Lég!$H$3:$J$30,3,FALSE))</f>
        <v>LA MONTÉE</v>
      </c>
      <c r="F23" s="150"/>
      <c r="G23" s="150"/>
      <c r="H23" s="150"/>
      <c r="I23" s="15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47"/>
      <c r="O23" s="150" t="str">
        <f>IF(VLOOKUP(N21,$B$9:$D$13,3,FALSE)="","",VLOOKUP((VLOOKUP(N21,$B$9:$D$13,3,FALSE)),Lég!$H$3:$J$30,3,FALSE))</f>
        <v>MITCHELL</v>
      </c>
      <c r="P23" s="150"/>
      <c r="Q23" s="150"/>
      <c r="R23" s="150"/>
      <c r="S23" s="150"/>
      <c r="U23" s="149"/>
      <c r="V23" s="149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39"/>
      <c r="C25" s="3"/>
      <c r="D25" s="140">
        <v>1</v>
      </c>
      <c r="E25" s="143" t="str">
        <f>VLOOKUP(D25,$B$9:$J$13,4,FALSE)</f>
        <v>Olivier Gagnon</v>
      </c>
      <c r="F25" s="143"/>
      <c r="G25" s="143"/>
      <c r="H25" s="143"/>
      <c r="I25" s="144"/>
      <c r="J25" s="71" t="str">
        <f>IF(OR(K25="",L25=""),"",IF(K25&gt;L25,"V",IF(K25=L25,"","P")))</f>
        <v/>
      </c>
      <c r="K25" s="72"/>
      <c r="L25" s="72"/>
      <c r="M25" s="71" t="str">
        <f>IF(OR(K25="",L25=""),"",IF(L25&gt;K25,"V",IF(K25=L25,"","P")))</f>
        <v/>
      </c>
      <c r="N25" s="145">
        <v>4</v>
      </c>
      <c r="O25" s="143" t="str">
        <f>VLOOKUP(N25,$B$9:$J$13,4,FALSE)</f>
        <v>Ludivic Parenteau</v>
      </c>
      <c r="P25" s="143"/>
      <c r="Q25" s="143"/>
      <c r="R25" s="143"/>
      <c r="S25" s="144"/>
      <c r="U25" s="149" t="str">
        <f>IF(OR(K25="",L25=""),"",(COUNTIF(J25:J27,"V")*3)+(COUNTIF(J25:J27,"P")*1)+(COUNTIF(J25:J27,"VS")*1))</f>
        <v/>
      </c>
      <c r="V25" s="149" t="str">
        <f>IF(OR(K25="",L25=""),"",(COUNTIF(M25:M27,"V")*3)+(COUNTIF(M25:M27,"P")*1)+(COUNTIF(M25:M27,"VS")*1))</f>
        <v/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39"/>
      <c r="C26" s="3"/>
      <c r="D26" s="141"/>
      <c r="E26" s="143" t="str">
        <f>IF(VLOOKUP(D25,$B$9:$Q$13,11,FALSE)="","",VLOOKUP(D25,$B$9:$Q$13,11,FALSE))</f>
        <v/>
      </c>
      <c r="F26" s="143"/>
      <c r="G26" s="143"/>
      <c r="H26" s="143"/>
      <c r="I26" s="144"/>
      <c r="J26" s="71" t="str">
        <f>IF(OR(K26="",L26=""),"",IF(K26&gt;L26,"V",IF(K26=L26,"","P")))</f>
        <v/>
      </c>
      <c r="K26" s="72"/>
      <c r="L26" s="72"/>
      <c r="M26" s="71" t="str">
        <f>IF(OR(K26="",L26=""),"",IF(L26&gt;K26,"V",IF(K26=L26,"","P")))</f>
        <v/>
      </c>
      <c r="N26" s="146"/>
      <c r="O26" s="143" t="str">
        <f>IF(VLOOKUP(N25,$B$9:$Q$13,11,FALSE)="","",VLOOKUP(N25,$B$9:$Q$13,11,FALSE))</f>
        <v/>
      </c>
      <c r="P26" s="143"/>
      <c r="Q26" s="143"/>
      <c r="R26" s="143"/>
      <c r="S26" s="144"/>
      <c r="U26" s="149"/>
      <c r="V26" s="149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39"/>
      <c r="C27" s="3"/>
      <c r="D27" s="142"/>
      <c r="E27" s="150" t="str">
        <f>IF(VLOOKUP(D25,$B$9:$D$13,3,FALSE)="","",VLOOKUP((VLOOKUP(D25,$B$9:$D$13,3,FALSE)),Lég!$H$3:$J$30,3,FALSE))</f>
        <v>SÉM. SHERBROOKE</v>
      </c>
      <c r="F27" s="150"/>
      <c r="G27" s="150"/>
      <c r="H27" s="150"/>
      <c r="I27" s="15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47"/>
      <c r="O27" s="150" t="str">
        <f>IF(VLOOKUP(N25,$B$9:$D$13,3,FALSE)="","",VLOOKUP((VLOOKUP(N25,$B$9:$D$13,3,FALSE)),Lég!$H$3:$J$30,3,FALSE))</f>
        <v>LE SALÉSIEN</v>
      </c>
      <c r="P27" s="150"/>
      <c r="Q27" s="150"/>
      <c r="R27" s="150"/>
      <c r="S27" s="150"/>
      <c r="U27" s="149"/>
      <c r="V27" s="149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39"/>
      <c r="C29" s="3"/>
      <c r="D29" s="140">
        <v>2</v>
      </c>
      <c r="E29" s="143" t="str">
        <f>VLOOKUP(D29,$B$9:$J$13,4,FALSE)</f>
        <v>Gabriel Michaud</v>
      </c>
      <c r="F29" s="143"/>
      <c r="G29" s="143"/>
      <c r="H29" s="143"/>
      <c r="I29" s="144"/>
      <c r="J29" s="71" t="str">
        <f>IF(OR(K29="",L29=""),"",IF(K29&gt;L29,"V",IF(K29=L29,"","P")))</f>
        <v/>
      </c>
      <c r="K29" s="72"/>
      <c r="L29" s="72"/>
      <c r="M29" s="71" t="str">
        <f>IF(OR(K29="",L29=""),"",IF(L29&gt;K29,"V",IF(K29=L29,"","P")))</f>
        <v/>
      </c>
      <c r="N29" s="145">
        <v>5</v>
      </c>
      <c r="O29" s="143" t="str">
        <f>VLOOKUP(N29,$B$9:$J$13,4,FALSE)</f>
        <v>Olivier Fontaine</v>
      </c>
      <c r="P29" s="143"/>
      <c r="Q29" s="143"/>
      <c r="R29" s="143"/>
      <c r="S29" s="144"/>
      <c r="U29" s="149" t="str">
        <f>IF(OR(K29="",L29=""),"",(COUNTIF(J29:J31,"V")*3)+(COUNTIF(J29:J31,"P")*1)+(COUNTIF(J29:J31,"VS")*1))</f>
        <v/>
      </c>
      <c r="V29" s="149" t="str">
        <f>IF(OR(K29="",L29=""),"",(COUNTIF(M29:M31,"V")*3)+(COUNTIF(M29:M31,"P")*1)+(COUNTIF(M29:M31,"VS")*1))</f>
        <v/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39"/>
      <c r="C30" s="3"/>
      <c r="D30" s="141"/>
      <c r="E30" s="143" t="str">
        <f>IF(VLOOKUP(D29,$B$9:$Q$13,11,FALSE)="","",VLOOKUP(D29,$B$9:$Q$13,11,FALSE))</f>
        <v/>
      </c>
      <c r="F30" s="143"/>
      <c r="G30" s="143"/>
      <c r="H30" s="143"/>
      <c r="I30" s="144"/>
      <c r="J30" s="71" t="str">
        <f>IF(OR(K30="",L30=""),"",IF(K30&gt;L30,"V",IF(K30=L30,"","P")))</f>
        <v/>
      </c>
      <c r="K30" s="72"/>
      <c r="L30" s="72"/>
      <c r="M30" s="71" t="str">
        <f>IF(OR(K30="",L30=""),"",IF(L30&gt;K30,"V",IF(K30=L30,"","P")))</f>
        <v/>
      </c>
      <c r="N30" s="146"/>
      <c r="O30" s="143" t="str">
        <f>IF(VLOOKUP(N29,$B$9:$Q$13,11,FALSE)="","",VLOOKUP(N29,$B$9:$Q$13,11,FALSE))</f>
        <v/>
      </c>
      <c r="P30" s="143"/>
      <c r="Q30" s="143"/>
      <c r="R30" s="143"/>
      <c r="S30" s="144"/>
      <c r="U30" s="149"/>
      <c r="V30" s="149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39"/>
      <c r="C31" s="3"/>
      <c r="D31" s="142"/>
      <c r="E31" s="150" t="str">
        <f>IF(VLOOKUP(D29,$B$9:$D$13,3,FALSE)="","",VLOOKUP((VLOOKUP(D29,$B$9:$D$13,3,FALSE)),Lég!$H$3:$J$30,3,FALSE))</f>
        <v>MITCHELL</v>
      </c>
      <c r="F31" s="150"/>
      <c r="G31" s="150"/>
      <c r="H31" s="150"/>
      <c r="I31" s="15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47"/>
      <c r="O31" s="150" t="str">
        <f>IF(VLOOKUP(N29,$B$9:$D$13,3,FALSE)="","",VLOOKUP((VLOOKUP(N29,$B$9:$D$13,3,FALSE)),Lég!$H$3:$J$30,3,FALSE))</f>
        <v>MITCHELL</v>
      </c>
      <c r="P31" s="150"/>
      <c r="Q31" s="150"/>
      <c r="R31" s="150"/>
      <c r="S31" s="150"/>
      <c r="U31" s="149"/>
      <c r="V31" s="149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39"/>
      <c r="C33" s="3"/>
      <c r="D33" s="140">
        <v>1</v>
      </c>
      <c r="E33" s="143" t="str">
        <f>VLOOKUP(D33,$B$9:$J$13,4,FALSE)</f>
        <v>Olivier Gagnon</v>
      </c>
      <c r="F33" s="143"/>
      <c r="G33" s="143"/>
      <c r="H33" s="143"/>
      <c r="I33" s="144"/>
      <c r="J33" s="71" t="str">
        <f>IF(OR(K33="",L33=""),"",IF(K33&gt;L33,"V",IF(K33=L33,"","P")))</f>
        <v/>
      </c>
      <c r="K33" s="72"/>
      <c r="L33" s="72"/>
      <c r="M33" s="71" t="str">
        <f>IF(OR(K33="",L33=""),"",IF(L33&gt;K33,"V",IF(K33=L33,"","P")))</f>
        <v/>
      </c>
      <c r="N33" s="145">
        <v>3</v>
      </c>
      <c r="O33" s="143" t="str">
        <f>VLOOKUP(N33,$B$9:$J$13,4,FALSE)</f>
        <v>Gabriel Dumais</v>
      </c>
      <c r="P33" s="143"/>
      <c r="Q33" s="143"/>
      <c r="R33" s="143"/>
      <c r="S33" s="144"/>
      <c r="U33" s="149" t="str">
        <f>IF(OR(K33="",L33=""),"",(COUNTIF(J33:J35,"V")*3)+(COUNTIF(J33:J35,"P")*1)+(COUNTIF(J33:J35,"VS")*1))</f>
        <v/>
      </c>
      <c r="V33" s="149" t="str">
        <f>IF(OR(K33="",L33=""),"",(COUNTIF(M33:M35,"V")*3)+(COUNTIF(M33:M35,"P")*1)+(COUNTIF(M33:M35,"VS")*1))</f>
        <v/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39"/>
      <c r="C34" s="3"/>
      <c r="D34" s="141"/>
      <c r="E34" s="143" t="str">
        <f>IF(VLOOKUP(D33,$B$9:$Q$13,11,FALSE)="","",VLOOKUP(D33,$B$9:$Q$13,11,FALSE))</f>
        <v/>
      </c>
      <c r="F34" s="143"/>
      <c r="G34" s="143"/>
      <c r="H34" s="143"/>
      <c r="I34" s="144"/>
      <c r="J34" s="71" t="str">
        <f>IF(OR(K34="",L34=""),"",IF(K34&gt;L34,"V",IF(K34=L34,"","P")))</f>
        <v/>
      </c>
      <c r="K34" s="72"/>
      <c r="L34" s="72"/>
      <c r="M34" s="71" t="str">
        <f>IF(OR(K34="",L34=""),"",IF(L34&gt;K34,"V",IF(K34=L34,"","P")))</f>
        <v/>
      </c>
      <c r="N34" s="146"/>
      <c r="O34" s="143" t="str">
        <f>IF(VLOOKUP(N33,$B$9:$Q$13,11,FALSE)="","",VLOOKUP(N33,$B$9:$Q$13,11,FALSE))</f>
        <v/>
      </c>
      <c r="P34" s="143"/>
      <c r="Q34" s="143"/>
      <c r="R34" s="143"/>
      <c r="S34" s="144"/>
      <c r="U34" s="149"/>
      <c r="V34" s="149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39"/>
      <c r="C35" s="3"/>
      <c r="D35" s="142"/>
      <c r="E35" s="150" t="str">
        <f>IF(VLOOKUP(D33,$B$9:$D$13,3,FALSE)="","",VLOOKUP((VLOOKUP(D33,$B$9:$D$13,3,FALSE)),Lég!$H$3:$J$30,3,FALSE))</f>
        <v>SÉM. SHERBROOKE</v>
      </c>
      <c r="F35" s="150"/>
      <c r="G35" s="150"/>
      <c r="H35" s="150"/>
      <c r="I35" s="15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47"/>
      <c r="O35" s="150" t="str">
        <f>IF(VLOOKUP(N33,$B$9:$D$13,3,FALSE)="","",VLOOKUP((VLOOKUP(N33,$B$9:$D$13,3,FALSE)),Lég!$H$3:$J$30,3,FALSE))</f>
        <v>LA MONTÉE</v>
      </c>
      <c r="P35" s="150"/>
      <c r="Q35" s="150"/>
      <c r="R35" s="150"/>
      <c r="S35" s="150"/>
      <c r="U35" s="149"/>
      <c r="V35" s="149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39"/>
      <c r="C37" s="3"/>
      <c r="D37" s="140">
        <v>4</v>
      </c>
      <c r="E37" s="143" t="str">
        <f>VLOOKUP(D37,$B$9:$J$13,4,FALSE)</f>
        <v>Ludivic Parenteau</v>
      </c>
      <c r="F37" s="143"/>
      <c r="G37" s="143"/>
      <c r="H37" s="143"/>
      <c r="I37" s="144"/>
      <c r="J37" s="71" t="str">
        <f>IF(OR(K37="",L37=""),"",IF(K37&gt;L37,"V",IF(K37=L37,"","P")))</f>
        <v/>
      </c>
      <c r="K37" s="72"/>
      <c r="L37" s="72"/>
      <c r="M37" s="71" t="str">
        <f>IF(OR(K37="",L37=""),"",IF(L37&gt;K37,"V",IF(K37=L37,"","P")))</f>
        <v/>
      </c>
      <c r="N37" s="145">
        <v>5</v>
      </c>
      <c r="O37" s="143" t="str">
        <f>VLOOKUP(N37,$B$9:$J$13,4,FALSE)</f>
        <v>Olivier Fontaine</v>
      </c>
      <c r="P37" s="143"/>
      <c r="Q37" s="143"/>
      <c r="R37" s="143"/>
      <c r="S37" s="144"/>
      <c r="U37" s="149" t="str">
        <f>IF(OR(K37="",L37=""),"",(COUNTIF(J37:J39,"V")*3)+(COUNTIF(J37:J39,"P")*1)+(COUNTIF(J37:J39,"VS")*1))</f>
        <v/>
      </c>
      <c r="V37" s="149" t="str">
        <f>IF(OR(K37="",L37=""),"",(COUNTIF(M37:M39,"V")*3)+(COUNTIF(M37:M39,"P")*1)+(COUNTIF(M37:M39,"VS")*1))</f>
        <v/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39"/>
      <c r="C38" s="3"/>
      <c r="D38" s="141"/>
      <c r="E38" s="143" t="str">
        <f>IF(VLOOKUP(D37,$B$9:$Q$13,11,FALSE)="","",VLOOKUP(D37,$B$9:$Q$13,11,FALSE))</f>
        <v/>
      </c>
      <c r="F38" s="143"/>
      <c r="G38" s="143"/>
      <c r="H38" s="143"/>
      <c r="I38" s="144"/>
      <c r="J38" s="71" t="str">
        <f>IF(OR(K38="",L38=""),"",IF(K38&gt;L38,"V",IF(K38=L38,"","P")))</f>
        <v/>
      </c>
      <c r="K38" s="72"/>
      <c r="L38" s="72"/>
      <c r="M38" s="71" t="str">
        <f>IF(OR(K38="",L38=""),"",IF(L38&gt;K38,"V",IF(K38=L38,"","P")))</f>
        <v/>
      </c>
      <c r="N38" s="146"/>
      <c r="O38" s="143" t="str">
        <f>IF(VLOOKUP(N37,$B$9:$Q$13,11,FALSE)="","",VLOOKUP(N37,$B$9:$Q$13,11,FALSE))</f>
        <v/>
      </c>
      <c r="P38" s="143"/>
      <c r="Q38" s="143"/>
      <c r="R38" s="143"/>
      <c r="S38" s="144"/>
      <c r="U38" s="149"/>
      <c r="V38" s="149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39"/>
      <c r="C39" s="3"/>
      <c r="D39" s="142"/>
      <c r="E39" s="150" t="str">
        <f>IF(VLOOKUP(D37,$B$9:$D$13,3,FALSE)="","",VLOOKUP((VLOOKUP(D37,$B$9:$D$13,3,FALSE)),Lég!$H$3:$J$30,3,FALSE))</f>
        <v>LE SALÉSIEN</v>
      </c>
      <c r="F39" s="150"/>
      <c r="G39" s="150"/>
      <c r="H39" s="150"/>
      <c r="I39" s="15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47"/>
      <c r="O39" s="150" t="str">
        <f>IF(VLOOKUP(N37,$B$9:$D$13,3,FALSE)="","",VLOOKUP((VLOOKUP(N37,$B$9:$D$13,3,FALSE)),Lég!$H$3:$J$30,3,FALSE))</f>
        <v>MITCHELL</v>
      </c>
      <c r="P39" s="150"/>
      <c r="Q39" s="150"/>
      <c r="R39" s="150"/>
      <c r="S39" s="150"/>
      <c r="U39" s="149"/>
      <c r="V39" s="149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39"/>
      <c r="C41" s="3"/>
      <c r="D41" s="140">
        <v>2</v>
      </c>
      <c r="E41" s="143" t="str">
        <f>VLOOKUP(D41,$B$9:$J$13,4,FALSE)</f>
        <v>Gabriel Michaud</v>
      </c>
      <c r="F41" s="143"/>
      <c r="G41" s="143"/>
      <c r="H41" s="143"/>
      <c r="I41" s="144"/>
      <c r="J41" s="71" t="str">
        <f>IF(OR(K41="",L41=""),"",IF(K41&gt;L41,"V",IF(K41=L41,"","P")))</f>
        <v/>
      </c>
      <c r="K41" s="72"/>
      <c r="L41" s="72"/>
      <c r="M41" s="71" t="str">
        <f>IF(OR(K41="",L41=""),"",IF(L41&gt;K41,"V",IF(K41=L41,"","P")))</f>
        <v/>
      </c>
      <c r="N41" s="145">
        <v>3</v>
      </c>
      <c r="O41" s="143" t="str">
        <f>VLOOKUP(N41,$B$9:$J$13,4,FALSE)</f>
        <v>Gabriel Dumais</v>
      </c>
      <c r="P41" s="143"/>
      <c r="Q41" s="143"/>
      <c r="R41" s="143"/>
      <c r="S41" s="144"/>
      <c r="U41" s="149" t="str">
        <f>IF(OR(K41="",L41=""),"",(COUNTIF(J41:J43,"V")*3)+(COUNTIF(J41:J43,"P")*1)+(COUNTIF(J41:J43,"VS")*1))</f>
        <v/>
      </c>
      <c r="V41" s="149" t="str">
        <f>IF(OR(K41="",L41=""),"",(COUNTIF(M41:M43,"V")*3)+(COUNTIF(M41:M43,"P")*1)+(COUNTIF(M41:M43,"VS")*1))</f>
        <v/>
      </c>
      <c r="AG41" s="81"/>
    </row>
    <row r="42" spans="1:33" s="82" customFormat="1" ht="15.75" x14ac:dyDescent="0.2">
      <c r="A42" s="81"/>
      <c r="B42" s="139"/>
      <c r="C42" s="3"/>
      <c r="D42" s="141"/>
      <c r="E42" s="143" t="str">
        <f>IF(VLOOKUP(D41,$B$9:$Q$13,11,FALSE)="","",VLOOKUP(D41,$B$9:$Q$13,11,FALSE))</f>
        <v/>
      </c>
      <c r="F42" s="143"/>
      <c r="G42" s="143"/>
      <c r="H42" s="143"/>
      <c r="I42" s="144"/>
      <c r="J42" s="71" t="str">
        <f>IF(OR(K42="",L42=""),"",IF(K42&gt;L42,"V",IF(K42=L42,"","P")))</f>
        <v/>
      </c>
      <c r="K42" s="72"/>
      <c r="L42" s="72"/>
      <c r="M42" s="71" t="str">
        <f>IF(OR(K42="",L42=""),"",IF(L42&gt;K42,"V",IF(K42=L42,"","P")))</f>
        <v/>
      </c>
      <c r="N42" s="146"/>
      <c r="O42" s="143" t="str">
        <f>IF(VLOOKUP(N41,$B$9:$Q$13,11,FALSE)="","",VLOOKUP(N41,$B$9:$Q$13,11,FALSE))</f>
        <v/>
      </c>
      <c r="P42" s="143"/>
      <c r="Q42" s="143"/>
      <c r="R42" s="143"/>
      <c r="S42" s="144"/>
      <c r="U42" s="149"/>
      <c r="V42" s="149"/>
      <c r="AG42" s="81"/>
    </row>
    <row r="43" spans="1:33" s="82" customFormat="1" ht="15.75" x14ac:dyDescent="0.2">
      <c r="A43" s="81"/>
      <c r="B43" s="139"/>
      <c r="C43" s="3"/>
      <c r="D43" s="142"/>
      <c r="E43" s="150" t="str">
        <f>IF(VLOOKUP(D41,$B$9:$D$13,3,FALSE)="","",VLOOKUP((VLOOKUP(D41,$B$9:$D$13,3,FALSE)),Lég!$H$3:$J$30,3,FALSE))</f>
        <v>MITCHELL</v>
      </c>
      <c r="F43" s="150"/>
      <c r="G43" s="150"/>
      <c r="H43" s="150"/>
      <c r="I43" s="15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47"/>
      <c r="O43" s="150" t="str">
        <f>IF(VLOOKUP(N41,$B$9:$D$13,3,FALSE)="","",VLOOKUP((VLOOKUP(N41,$B$9:$D$13,3,FALSE)),Lég!$H$3:$J$30,3,FALSE))</f>
        <v>LA MONTÉE</v>
      </c>
      <c r="P43" s="150"/>
      <c r="Q43" s="150"/>
      <c r="R43" s="150"/>
      <c r="S43" s="150"/>
      <c r="U43" s="149"/>
      <c r="V43" s="149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39"/>
      <c r="C45" s="3"/>
      <c r="D45" s="140">
        <v>1</v>
      </c>
      <c r="E45" s="143" t="str">
        <f>VLOOKUP(D45,$B$9:$J$13,4,FALSE)</f>
        <v>Olivier Gagnon</v>
      </c>
      <c r="F45" s="143"/>
      <c r="G45" s="143"/>
      <c r="H45" s="143"/>
      <c r="I45" s="144"/>
      <c r="J45" s="71" t="str">
        <f>IF(OR(K45="",L45=""),"",IF(K45&gt;L45,"V",IF(K45=L45,"","P")))</f>
        <v/>
      </c>
      <c r="K45" s="72"/>
      <c r="L45" s="72"/>
      <c r="M45" s="71" t="str">
        <f>IF(OR(K45="",L45=""),"",IF(L45&gt;K45,"V",IF(K45=L45,"","P")))</f>
        <v/>
      </c>
      <c r="N45" s="145">
        <v>5</v>
      </c>
      <c r="O45" s="143" t="str">
        <f>VLOOKUP(N45,$B$9:$J$13,4,FALSE)</f>
        <v>Olivier Fontaine</v>
      </c>
      <c r="P45" s="143"/>
      <c r="Q45" s="143"/>
      <c r="R45" s="143"/>
      <c r="S45" s="144"/>
      <c r="U45" s="149" t="str">
        <f>IF(OR(K45="",L45=""),"",(COUNTIF(J45:J47,"V")*3)+(COUNTIF(J45:J47,"P")*1)+(COUNTIF(J45:J47,"VS")*1))</f>
        <v/>
      </c>
      <c r="V45" s="149" t="str">
        <f>IF(OR(K45="",L45=""),"",(COUNTIF(M45:M47,"V")*3)+(COUNTIF(M45:M47,"P")*1)+(COUNTIF(M45:M47,"VS")*1))</f>
        <v/>
      </c>
      <c r="AG45" s="81"/>
    </row>
    <row r="46" spans="1:33" s="82" customFormat="1" ht="15.75" x14ac:dyDescent="0.2">
      <c r="A46" s="81"/>
      <c r="B46" s="139"/>
      <c r="C46" s="3"/>
      <c r="D46" s="141"/>
      <c r="E46" s="143" t="str">
        <f>IF(VLOOKUP(D45,$B$9:$Q$13,11,FALSE)="","",VLOOKUP(D45,$B$9:$Q$13,11,FALSE))</f>
        <v/>
      </c>
      <c r="F46" s="143"/>
      <c r="G46" s="143"/>
      <c r="H46" s="143"/>
      <c r="I46" s="144"/>
      <c r="J46" s="71" t="str">
        <f>IF(OR(K46="",L46=""),"",IF(K46&gt;L46,"V",IF(K46=L46,"","P")))</f>
        <v/>
      </c>
      <c r="K46" s="72"/>
      <c r="L46" s="72"/>
      <c r="M46" s="71" t="str">
        <f>IF(OR(K46="",L46=""),"",IF(L46&gt;K46,"V",IF(K46=L46,"","P")))</f>
        <v/>
      </c>
      <c r="N46" s="146"/>
      <c r="O46" s="143" t="str">
        <f>IF(VLOOKUP(N45,$B$9:$Q$13,11,FALSE)="","",VLOOKUP(N45,$B$9:$Q$13,11,FALSE))</f>
        <v/>
      </c>
      <c r="P46" s="143"/>
      <c r="Q46" s="143"/>
      <c r="R46" s="143"/>
      <c r="S46" s="144"/>
      <c r="U46" s="149"/>
      <c r="V46" s="149"/>
      <c r="AG46" s="81"/>
    </row>
    <row r="47" spans="1:33" s="82" customFormat="1" ht="15.75" x14ac:dyDescent="0.2">
      <c r="A47" s="81"/>
      <c r="B47" s="139"/>
      <c r="C47" s="3"/>
      <c r="D47" s="142"/>
      <c r="E47" s="150" t="str">
        <f>IF(VLOOKUP(D45,$B$9:$D$13,3,FALSE)="","",VLOOKUP((VLOOKUP(D45,$B$9:$D$13,3,FALSE)),Lég!$H$3:$J$30,3,FALSE))</f>
        <v>SÉM. SHERBROOKE</v>
      </c>
      <c r="F47" s="150"/>
      <c r="G47" s="150"/>
      <c r="H47" s="150"/>
      <c r="I47" s="15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47"/>
      <c r="O47" s="150" t="str">
        <f>IF(VLOOKUP(N45,$B$9:$D$13,3,FALSE)="","",VLOOKUP((VLOOKUP(N45,$B$9:$D$13,3,FALSE)),Lég!$H$3:$J$30,3,FALSE))</f>
        <v>MITCHELL</v>
      </c>
      <c r="P47" s="150"/>
      <c r="Q47" s="150"/>
      <c r="R47" s="150"/>
      <c r="S47" s="150"/>
      <c r="U47" s="149"/>
      <c r="V47" s="149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39"/>
      <c r="C49" s="3"/>
      <c r="D49" s="140">
        <v>3</v>
      </c>
      <c r="E49" s="143" t="str">
        <f>VLOOKUP(D49,$B$9:$J$13,4,FALSE)</f>
        <v>Gabriel Dumais</v>
      </c>
      <c r="F49" s="143"/>
      <c r="G49" s="143"/>
      <c r="H49" s="143"/>
      <c r="I49" s="144"/>
      <c r="J49" s="71" t="str">
        <f>IF(OR(K49="",L49=""),"",IF(K49&gt;L49,"V",IF(K49=L49,"","P")))</f>
        <v/>
      </c>
      <c r="K49" s="72"/>
      <c r="L49" s="72"/>
      <c r="M49" s="71" t="str">
        <f>IF(OR(K49="",L49=""),"",IF(L49&gt;K49,"V",IF(K49=L49,"","P")))</f>
        <v/>
      </c>
      <c r="N49" s="145">
        <v>4</v>
      </c>
      <c r="O49" s="143" t="str">
        <f>VLOOKUP(N49,$B$9:$J$13,4,FALSE)</f>
        <v>Ludivic Parenteau</v>
      </c>
      <c r="P49" s="143"/>
      <c r="Q49" s="143"/>
      <c r="R49" s="143"/>
      <c r="S49" s="144"/>
      <c r="U49" s="149" t="str">
        <f>IF(OR(K49="",L49=""),"",(COUNTIF(J49:J51,"V")*3)+(COUNTIF(J49:J51,"P")*1)+(COUNTIF(J49:J51,"VS")*1))</f>
        <v/>
      </c>
      <c r="V49" s="149" t="str">
        <f>IF(OR(K49="",L49=""),"",(COUNTIF(M49:M51,"V")*3)+(COUNTIF(M49:M51,"P")*1)+(COUNTIF(M49:M51,"VS")*1))</f>
        <v/>
      </c>
      <c r="AG49" s="81"/>
    </row>
    <row r="50" spans="1:33" s="82" customFormat="1" ht="15.75" x14ac:dyDescent="0.2">
      <c r="A50" s="81"/>
      <c r="B50" s="139"/>
      <c r="C50" s="3"/>
      <c r="D50" s="141"/>
      <c r="E50" s="143" t="str">
        <f>IF(VLOOKUP(D49,$B$9:$Q$13,11,FALSE)="","",VLOOKUP(D49,$B$9:$Q$13,11,FALSE))</f>
        <v/>
      </c>
      <c r="F50" s="143"/>
      <c r="G50" s="143"/>
      <c r="H50" s="143"/>
      <c r="I50" s="144"/>
      <c r="J50" s="71" t="str">
        <f>IF(OR(K50="",L50=""),"",IF(K50&gt;L50,"V",IF(K50=L50,"","P")))</f>
        <v/>
      </c>
      <c r="K50" s="72"/>
      <c r="L50" s="72"/>
      <c r="M50" s="71" t="str">
        <f>IF(OR(K50="",L50=""),"",IF(L50&gt;K50,"V",IF(K50=L50,"","P")))</f>
        <v/>
      </c>
      <c r="N50" s="146"/>
      <c r="O50" s="143" t="str">
        <f>IF(VLOOKUP(N49,$B$9:$Q$13,11,FALSE)="","",VLOOKUP(N49,$B$9:$Q$13,11,FALSE))</f>
        <v/>
      </c>
      <c r="P50" s="143"/>
      <c r="Q50" s="143"/>
      <c r="R50" s="143"/>
      <c r="S50" s="144"/>
      <c r="U50" s="149"/>
      <c r="V50" s="149"/>
      <c r="AG50" s="81"/>
    </row>
    <row r="51" spans="1:33" s="82" customFormat="1" ht="15.75" x14ac:dyDescent="0.2">
      <c r="A51" s="81"/>
      <c r="B51" s="139"/>
      <c r="C51" s="3"/>
      <c r="D51" s="142"/>
      <c r="E51" s="150" t="str">
        <f>IF(VLOOKUP(D49,$B$9:$D$13,3,FALSE)="","",VLOOKUP((VLOOKUP(D49,$B$9:$D$13,3,FALSE)),Lég!$H$3:$J$30,3,FALSE))</f>
        <v>LA MONTÉE</v>
      </c>
      <c r="F51" s="150"/>
      <c r="G51" s="150"/>
      <c r="H51" s="150"/>
      <c r="I51" s="15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47"/>
      <c r="O51" s="150" t="str">
        <f>IF(VLOOKUP(N49,$B$9:$D$13,3,FALSE)="","",VLOOKUP((VLOOKUP(N49,$B$9:$D$13,3,FALSE)),Lég!$H$3:$J$30,3,FALSE))</f>
        <v>LE SALÉSIEN</v>
      </c>
      <c r="P51" s="150"/>
      <c r="Q51" s="150"/>
      <c r="R51" s="150"/>
      <c r="S51" s="150"/>
      <c r="U51" s="149"/>
      <c r="V51" s="149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39"/>
      <c r="C53" s="3"/>
      <c r="D53" s="140">
        <v>1</v>
      </c>
      <c r="E53" s="143" t="str">
        <f>VLOOKUP(D53,$B$9:$J$13,4,FALSE)</f>
        <v>Olivier Gagnon</v>
      </c>
      <c r="F53" s="143"/>
      <c r="G53" s="143"/>
      <c r="H53" s="143"/>
      <c r="I53" s="144"/>
      <c r="J53" s="71" t="str">
        <f>IF(OR(K53="",L53=""),"",IF(K53&gt;L53,"V",IF(K53=L53,"","P")))</f>
        <v/>
      </c>
      <c r="K53" s="72"/>
      <c r="L53" s="72"/>
      <c r="M53" s="71" t="str">
        <f>IF(OR(K53="",L53=""),"",IF(L53&gt;K53,"V",IF(K53=L53,"","P")))</f>
        <v/>
      </c>
      <c r="N53" s="145">
        <v>2</v>
      </c>
      <c r="O53" s="143" t="str">
        <f>VLOOKUP(N53,$B$9:$J$13,4,FALSE)</f>
        <v>Gabriel Michaud</v>
      </c>
      <c r="P53" s="143"/>
      <c r="Q53" s="143"/>
      <c r="R53" s="143"/>
      <c r="S53" s="144"/>
      <c r="U53" s="149" t="str">
        <f>IF(OR(K53="",L53=""),"",(COUNTIF(J53:J55,"V")*3)+(COUNTIF(J53:J55,"P")*1)+(COUNTIF(J53:J55,"VS")*1))</f>
        <v/>
      </c>
      <c r="V53" s="149" t="str">
        <f>IF(OR(K53="",L53=""),"",(COUNTIF(M53:M55,"V")*3)+(COUNTIF(M53:M55,"P")*1)+(COUNTIF(M53:M55,"VS")*1))</f>
        <v/>
      </c>
      <c r="AG53" s="81"/>
    </row>
    <row r="54" spans="1:33" s="82" customFormat="1" ht="15.75" x14ac:dyDescent="0.2">
      <c r="A54" s="81"/>
      <c r="B54" s="139"/>
      <c r="C54" s="3"/>
      <c r="D54" s="141"/>
      <c r="E54" s="143" t="str">
        <f>IF(VLOOKUP(D53,$B$9:$Q$13,11,FALSE)="","",VLOOKUP(D53,$B$9:$Q$13,11,FALSE))</f>
        <v/>
      </c>
      <c r="F54" s="143"/>
      <c r="G54" s="143"/>
      <c r="H54" s="143"/>
      <c r="I54" s="144"/>
      <c r="J54" s="71" t="str">
        <f>IF(OR(K54="",L54=""),"",IF(K54&gt;L54,"V",IF(K54=L54,"","P")))</f>
        <v/>
      </c>
      <c r="K54" s="72"/>
      <c r="L54" s="72"/>
      <c r="M54" s="71" t="str">
        <f>IF(OR(K54="",L54=""),"",IF(L54&gt;K54,"V",IF(K54=L54,"","P")))</f>
        <v/>
      </c>
      <c r="N54" s="146"/>
      <c r="O54" s="143" t="str">
        <f>IF(VLOOKUP(N53,$B$9:$Q$13,11,FALSE)="","",VLOOKUP(N53,$B$9:$Q$13,11,FALSE))</f>
        <v/>
      </c>
      <c r="P54" s="143"/>
      <c r="Q54" s="143"/>
      <c r="R54" s="143"/>
      <c r="S54" s="144"/>
      <c r="U54" s="149"/>
      <c r="V54" s="149"/>
      <c r="AG54" s="81"/>
    </row>
    <row r="55" spans="1:33" s="82" customFormat="1" ht="15.75" x14ac:dyDescent="0.2">
      <c r="A55" s="81"/>
      <c r="B55" s="139"/>
      <c r="C55" s="3"/>
      <c r="D55" s="142"/>
      <c r="E55" s="150" t="str">
        <f>IF(VLOOKUP(D53,$B$9:$D$13,3,FALSE)="","",VLOOKUP((VLOOKUP(D53,$B$9:$D$13,3,FALSE)),Lég!$H$3:$J$30,3,FALSE))</f>
        <v>SÉM. SHERBROOKE</v>
      </c>
      <c r="F55" s="150"/>
      <c r="G55" s="150"/>
      <c r="H55" s="150"/>
      <c r="I55" s="15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47"/>
      <c r="O55" s="150" t="str">
        <f>IF(VLOOKUP(N53,$B$9:$D$13,3,FALSE)="","",VLOOKUP((VLOOKUP(N53,$B$9:$D$13,3,FALSE)),Lég!$H$3:$J$30,3,FALSE))</f>
        <v>MITCHELL</v>
      </c>
      <c r="P55" s="150"/>
      <c r="Q55" s="150"/>
      <c r="R55" s="150"/>
      <c r="S55" s="150"/>
      <c r="U55" s="149"/>
      <c r="V55" s="149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36" priority="8">
      <formula>B2=VLOOKUP("X2",$A$9:$J$13,5,FALSE)</formula>
    </cfRule>
  </conditionalFormatting>
  <conditionalFormatting sqref="B5:F6">
    <cfRule type="expression" dxfId="35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4" priority="6">
      <formula>B1=VLOOKUP("X4",$A$9:$J$13,5,FALSE)</formula>
    </cfRule>
    <cfRule type="expression" dxfId="33" priority="7">
      <formula>B1=VLOOKUP("X3",$A$9:$J$13,5,FALSE)</formula>
    </cfRule>
    <cfRule type="expression" dxfId="32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1" priority="5">
      <formula>B1=VLOOKUP("X5",$A$9:$J$13,5,FALSE)</formula>
    </cfRule>
  </conditionalFormatting>
  <conditionalFormatting sqref="B1:S4">
    <cfRule type="expression" dxfId="30" priority="9">
      <formula>B1=VLOOKUP("X1",$A$9:$J$12,5,FALSE)</formula>
    </cfRule>
  </conditionalFormatting>
  <conditionalFormatting sqref="B4:S7">
    <cfRule type="expression" dxfId="29" priority="2">
      <formula>B4=VLOOKUP("X2",$A$9:$J$13,5,FALSE)</formula>
    </cfRule>
    <cfRule type="expression" dxfId="28" priority="3">
      <formula>B4=VLOOKUP("X3",$A$9:$J$13,5,FALSE)</formula>
    </cfRule>
    <cfRule type="expression" dxfId="27" priority="4">
      <formula>B4=VLOOKUP("X4",$A$9:$J$13,5,FALSE)</formula>
    </cfRule>
  </conditionalFormatting>
  <conditionalFormatting sqref="E8:Q8">
    <cfRule type="expression" dxfId="26" priority="10">
      <formula>E8=VLOOKUP("X2",$A$9:$J$13,5,FALSE)</formula>
    </cfRule>
    <cfRule type="expression" dxfId="25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4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25</vt:i4>
      </vt:variant>
    </vt:vector>
  </HeadingPairs>
  <TitlesOfParts>
    <vt:vector size="34" baseType="lpstr">
      <vt:lpstr>Lég</vt:lpstr>
      <vt:lpstr>D3-1</vt:lpstr>
      <vt:lpstr>D3-2</vt:lpstr>
      <vt:lpstr>D4-1</vt:lpstr>
      <vt:lpstr>D4-2</vt:lpstr>
      <vt:lpstr>D4-3</vt:lpstr>
      <vt:lpstr>D4-4</vt:lpstr>
      <vt:lpstr>D4-5</vt:lpstr>
      <vt:lpstr>D4-6</vt:lpstr>
      <vt:lpstr>'D3-1'!CM</vt:lpstr>
      <vt:lpstr>'D3-2'!CM</vt:lpstr>
      <vt:lpstr>'D4-1'!CM</vt:lpstr>
      <vt:lpstr>'D4-2'!CM</vt:lpstr>
      <vt:lpstr>'D4-3'!CM</vt:lpstr>
      <vt:lpstr>'D4-4'!CM</vt:lpstr>
      <vt:lpstr>'D4-5'!CM</vt:lpstr>
      <vt:lpstr>'D4-6'!CM</vt:lpstr>
      <vt:lpstr>'D3-1'!TOURNOI</vt:lpstr>
      <vt:lpstr>'D3-2'!TOURNOI</vt:lpstr>
      <vt:lpstr>'D4-1'!TOURNOI</vt:lpstr>
      <vt:lpstr>'D4-2'!TOURNOI</vt:lpstr>
      <vt:lpstr>'D4-3'!TOURNOI</vt:lpstr>
      <vt:lpstr>'D4-4'!TOURNOI</vt:lpstr>
      <vt:lpstr>'D4-5'!TOURNOI</vt:lpstr>
      <vt:lpstr>'D4-6'!TOURNOI</vt:lpstr>
      <vt:lpstr>'D3-1'!Zone_d_impression</vt:lpstr>
      <vt:lpstr>'D3-2'!Zone_d_impression</vt:lpstr>
      <vt:lpstr>'D4-1'!Zone_d_impression</vt:lpstr>
      <vt:lpstr>'D4-2'!Zone_d_impression</vt:lpstr>
      <vt:lpstr>'D4-3'!Zone_d_impression</vt:lpstr>
      <vt:lpstr>'D4-4'!Zone_d_impression</vt:lpstr>
      <vt:lpstr>'D4-5'!Zone_d_impression</vt:lpstr>
      <vt:lpstr>'D4-6'!Zone_d_impression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2023-01-13T13:59:16Z</cp:lastPrinted>
  <dcterms:created xsi:type="dcterms:W3CDTF">2021-11-11T02:01:12Z</dcterms:created>
  <dcterms:modified xsi:type="dcterms:W3CDTF">2024-10-24T12:28:06Z</dcterms:modified>
</cp:coreProperties>
</file>